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Denne_projektmappe"/>
  <mc:AlternateContent xmlns:mc="http://schemas.openxmlformats.org/markup-compatibility/2006">
    <mc:Choice Requires="x15">
      <x15ac:absPath xmlns:x15ac="http://schemas.microsoft.com/office/spreadsheetml/2010/11/ac" url="O:\HE_ADM-Forskeruddannelsen\Kursusteam\Skabeloner\Kursusplanlægning\Oprettelse af nyt kursus\"/>
    </mc:Choice>
  </mc:AlternateContent>
  <xr:revisionPtr revIDLastSave="0" documentId="13_ncr:1_{ADF99317-7BEF-49D9-82E3-A39C6AFA0284}" xr6:coauthVersionLast="47" xr6:coauthVersionMax="47" xr10:uidLastSave="{00000000-0000-0000-0000-000000000000}"/>
  <bookViews>
    <workbookView xWindow="-120" yWindow="-120" windowWidth="29040" windowHeight="17520" activeTab="1" xr2:uid="{F02A31E0-2C2A-48A8-AD42-BEA009061DC4}"/>
  </bookViews>
  <sheets>
    <sheet name="Budget" sheetId="9" r:id="rId1"/>
    <sheet name="Course data" sheetId="3" r:id="rId2"/>
    <sheet name="How to" sheetId="2" r:id="rId3"/>
  </sheets>
  <definedNames>
    <definedName name="Academic_staff__Postdocs__other_students_and_external_No_of_Persons_covered_by_Dep.__residential">'Course data'!$J$48</definedName>
    <definedName name="Academic_staff__Postdocs__other_students_and_external_No_of_Persons_covered_by_Dep.__travel">'Course data'!$H$48</definedName>
    <definedName name="Academic_staff__Postdocs__other_students_and_external_No_of_Persons_covered_by_GS__residential">'Course data'!$I$48</definedName>
    <definedName name="Academic_staff__Postdocs__other_students_and_external_No_of_Persons_covered_by_GS__travel">'Course data'!$G$48</definedName>
    <definedName name="All_Persons_covered_by_Dep._residential">'Course data'!$J$54</definedName>
    <definedName name="All_Persons_covered_by_Dep._travel">'Course data'!$H$54</definedName>
    <definedName name="All_Persons_covered_by_GS_residential">'Course data'!$I$54</definedName>
    <definedName name="All_Persons_covered_by_GS_travel">'Course data'!$G$54</definedName>
    <definedName name="AUFF_choice">'Course data'!$C$6</definedName>
    <definedName name="Course_duration_in_days">'Course data'!$C$16</definedName>
    <definedName name="Course_leader_No_of_Persons_covered_by_Dep.__residential">'Course data'!$J$49</definedName>
    <definedName name="Course_leader_No_of_Persons_covered_by_Dep.__travel">'Course data'!$H$49</definedName>
    <definedName name="Course_leader_No_of_Persons_covered_by_GS__residential">'Course data'!$I$49</definedName>
    <definedName name="Course_leader_No_of_Persons_covered_by_GS__travel">'Course data'!$G$49</definedName>
    <definedName name="External_PhD_students__Open_Market__No_of_Persons_covered_by_Dep.__residential">'Course data'!$J$47</definedName>
    <definedName name="External_PhD_students__Open_Market__No_of_Persons_covered_by_Dep.__travel">'Course data'!$H$47</definedName>
    <definedName name="External_PhD_students__Open_Market__No_of_Persons_covered_by_GS__residential">'Course data'!$I$47</definedName>
    <definedName name="External_PhD_students__Open_Market__No_of_Persons_covered_by_GS__travel">'Course data'!$G$47</definedName>
    <definedName name="External_teachers___DK__No_of_Persons_covered_by_Dep.__residential">'Course data'!$J$51</definedName>
    <definedName name="External_teachers___DK__No_of_Persons_covered_by_Dep.__travel">'Course data'!$H$51</definedName>
    <definedName name="External_teachers___DK__No_of_Persons_covered_by_GS__residential">'Course data'!$I$51</definedName>
    <definedName name="External_teachers___DK__No_of_Persons_covered_by_GS__travel">'Course data'!$G$51</definedName>
    <definedName name="External_teachers___EU__No_of_Persons_covered_by_Dep.__residential">'Course data'!$J$52</definedName>
    <definedName name="External_teachers___EU__No_of_Persons_covered_by_Dep.__travel">'Course data'!$H$52</definedName>
    <definedName name="External_teachers___EU__No_of_Persons_covered_by_GS__residential">'Course data'!$I$52</definedName>
    <definedName name="External_teachers___EU__No_of_Persons_covered_by_GS__travel">'Course data'!$G$52</definedName>
    <definedName name="External_teachers___Overseas__No_of_Persons_covered_by_Dep.__residential">'Course data'!$J$53</definedName>
    <definedName name="External_teachers___Overseas__No_of_Persons_covered_by_Dep.__travel">'Course data'!$H$53</definedName>
    <definedName name="External_teachers___Overseas__No_of_Persons_covered_by_GS__residential">'Course data'!$I$53</definedName>
    <definedName name="External_teachers___Overseas__No_of_Persons_covered_by_GS__travel">'Course data'!$G$53</definedName>
    <definedName name="Extraordinary_cost_1_Department">'Course data'!$C$35</definedName>
    <definedName name="Extraordinary_cost_1_GS">'Course data'!$D$35</definedName>
    <definedName name="Extraordinary_cost_2_Department">'Course data'!$C$36</definedName>
    <definedName name="Extraordinary_cost_2_GS">'Course data'!$D$36</definedName>
    <definedName name="Extraordinary_cost_3_Department">'Course data'!$C$37</definedName>
    <definedName name="Extraordinary_cost_3_GS">'Course data'!$D$37</definedName>
    <definedName name="Health_PhD_students_and_Research_Year_No_of_Persons_covered_by_Dep.__residential">'Course data'!$J$46</definedName>
    <definedName name="Health_PhD_students_and_Research_Year_No_of_Persons_covered_by_Dep.__travel">'Course data'!$H$46</definedName>
    <definedName name="Health_PhD_students_and_Research_Year_No_of_Persons_covered_by_GS__residential">'Course data'!$I$46</definedName>
    <definedName name="Health_PhD_students_and_Research_Year_No_of_Persons_covered_by_GS__travel">'Course data'!$G$46</definedName>
    <definedName name="Internal_AU_Teachers_No_of_Persons_covered_by_Dep.__residential">'Course data'!$J$50</definedName>
    <definedName name="Internal_AU_Teachers_No_of_Persons_covered_by_Dep.__travel">'Course data'!$H$50</definedName>
    <definedName name="Internal_AU_Teachers_No_of_Persons_covered_by_GS__residential">'Course data'!$I$50</definedName>
    <definedName name="Internal_AU_Teachers_No_of_Persons_covered_by_GS__travel">'Course data'!$G$50</definedName>
    <definedName name="Material_costs_etc.__covered_by_Department">'Course data'!$C$30</definedName>
    <definedName name="Material_costs_etc.__covered_by_Graduate_School">'Course data'!$C$31</definedName>
    <definedName name="No._of_extra_hours__eg._Lab_preparations__exam_papers__assignments_etc.">'Course data'!$C$15</definedName>
    <definedName name="No._of_lecture_hours___external_teachers__not_affiliated_with_AU">'Course data'!$C$10</definedName>
    <definedName name="No._of_lecture_hours__AU_staff_only">'Course data'!$C$9</definedName>
    <definedName name="No._of_other_class_related_hours____AU_staff_only">'Course data'!$C$11</definedName>
    <definedName name="No._of_other_class_related_hours___external_teachers__not_affiliated_with_AU">'Course data'!$C$12</definedName>
    <definedName name="No._of_preparation_hours___course_management__only_one_course_leader_per_course">'Course data'!$C$13</definedName>
    <definedName name="No._of_presence_hours___course_mangement__only_one_course_leader_per_course">'Course data'!$C$14</definedName>
    <definedName name="Number_of_ECTS">'Course data'!$C$17</definedName>
    <definedName name="Preparation_factor__per_management_hour">'Course data'!$C$20</definedName>
    <definedName name="Preparation_factor_per_lecture_hour">'Course data'!$C$18</definedName>
    <definedName name="Preparation_factor_per_other_lecture_hour">'Course data'!$C$19</definedName>
    <definedName name="Price_for_stay_per_night_per_attendee">'Course data'!$C$24</definedName>
    <definedName name="Price_per_calendar_day_Sandbjerg_Gods__AU_price">'Course data'!$C$23</definedName>
    <definedName name="Price_per_ECTS">'Course data'!$C$21</definedName>
    <definedName name="Summer_rate">'Course data'!$C$28</definedName>
    <definedName name="Teaching_and_course_management_rate_per_hour">'Course data'!$C$22</definedName>
    <definedName name="Travel_expenses___DK">'Course data'!$C$25</definedName>
    <definedName name="Travel_expenses___EU">'Course data'!$C$26</definedName>
    <definedName name="Travel_expenses___Overseas">'Course data'!$C$27</definedName>
    <definedName name="Winter_rate">'Course data'!$C$29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9" l="1"/>
  <c r="C40" i="9"/>
  <c r="C29" i="9"/>
  <c r="C28" i="9"/>
  <c r="C27" i="9"/>
  <c r="D36" i="9"/>
  <c r="D32" i="9"/>
  <c r="D31" i="9"/>
  <c r="D30" i="9"/>
  <c r="D29" i="9"/>
  <c r="D28" i="9"/>
  <c r="D27" i="9"/>
  <c r="D26" i="9"/>
  <c r="D25" i="9"/>
  <c r="D24" i="9"/>
  <c r="D23" i="9"/>
  <c r="D22" i="9"/>
  <c r="D21" i="9"/>
  <c r="D20" i="9"/>
  <c r="D19" i="9"/>
  <c r="D15" i="9"/>
  <c r="D13" i="9"/>
  <c r="D12" i="9"/>
  <c r="C10" i="9"/>
  <c r="C11" i="9" s="1"/>
  <c r="D9" i="9"/>
  <c r="D8" i="9"/>
  <c r="D7" i="9"/>
  <c r="D6" i="9"/>
  <c r="D5" i="9"/>
  <c r="E10" i="9" l="1"/>
  <c r="D51" i="9"/>
  <c r="E28" i="9"/>
  <c r="E29" i="9"/>
  <c r="E27" i="9"/>
  <c r="K28" i="3" l="1"/>
  <c r="I82" i="3"/>
  <c r="I81" i="3"/>
  <c r="I79" i="3"/>
  <c r="K29" i="3"/>
  <c r="K31" i="3"/>
  <c r="K30" i="3"/>
  <c r="C54" i="3"/>
  <c r="D41" i="9" l="1"/>
  <c r="C41" i="9"/>
  <c r="C14" i="9"/>
  <c r="I83" i="3"/>
  <c r="D10" i="9"/>
  <c r="D33" i="9"/>
  <c r="E50" i="9" l="1"/>
  <c r="E56" i="9"/>
  <c r="D50" i="9"/>
  <c r="D11" i="9"/>
  <c r="D14" i="9" l="1"/>
  <c r="D16" i="9" s="1"/>
  <c r="I54" i="3"/>
  <c r="D35" i="9" s="1"/>
  <c r="D52" i="9" s="1"/>
  <c r="G54" i="3"/>
  <c r="G67" i="3" s="1"/>
  <c r="K10" i="3"/>
  <c r="K11" i="3"/>
  <c r="K12" i="3"/>
  <c r="K13" i="3"/>
  <c r="K14" i="3"/>
  <c r="K15" i="3"/>
  <c r="K16" i="3"/>
  <c r="K17" i="3"/>
  <c r="K18" i="3"/>
  <c r="K19" i="3"/>
  <c r="K20" i="3"/>
  <c r="K21" i="3"/>
  <c r="K22" i="3"/>
  <c r="K23" i="3"/>
  <c r="K24" i="3"/>
  <c r="K25" i="3"/>
  <c r="K26" i="3"/>
  <c r="K27" i="3"/>
  <c r="K9" i="3"/>
  <c r="I66" i="3"/>
  <c r="I65" i="3"/>
  <c r="I64" i="3"/>
  <c r="I63" i="3"/>
  <c r="I62" i="3"/>
  <c r="I61" i="3"/>
  <c r="I60" i="3"/>
  <c r="I59" i="3"/>
  <c r="G60" i="3"/>
  <c r="G61" i="3"/>
  <c r="G62" i="3"/>
  <c r="G63" i="3"/>
  <c r="G64" i="3"/>
  <c r="G65" i="3"/>
  <c r="G66" i="3"/>
  <c r="G59" i="3"/>
  <c r="H53" i="3"/>
  <c r="C32" i="9" s="1"/>
  <c r="H52" i="3"/>
  <c r="H51" i="3"/>
  <c r="C30" i="9" s="1"/>
  <c r="H50" i="3"/>
  <c r="H63" i="3" s="1"/>
  <c r="G73" i="3" s="1"/>
  <c r="H49" i="3"/>
  <c r="H62" i="3" s="1"/>
  <c r="G72" i="3" s="1"/>
  <c r="H48" i="3"/>
  <c r="H47" i="3"/>
  <c r="H60" i="3" s="1"/>
  <c r="G70" i="3" s="1"/>
  <c r="H46" i="3"/>
  <c r="H59" i="3" s="1"/>
  <c r="B55" i="3"/>
  <c r="F50" i="3"/>
  <c r="J50" i="3" s="1"/>
  <c r="C23" i="9" s="1"/>
  <c r="F51" i="3"/>
  <c r="J51" i="3" s="1"/>
  <c r="C24" i="9" s="1"/>
  <c r="F52" i="3"/>
  <c r="J52" i="3" s="1"/>
  <c r="C25" i="9" s="1"/>
  <c r="F53" i="3"/>
  <c r="J53" i="3" s="1"/>
  <c r="C26" i="9" s="1"/>
  <c r="F49" i="3"/>
  <c r="J49" i="3" s="1"/>
  <c r="C22" i="9" s="1"/>
  <c r="D48" i="3"/>
  <c r="F48" i="3" s="1"/>
  <c r="J48" i="3" s="1"/>
  <c r="D47" i="3"/>
  <c r="D46" i="3"/>
  <c r="C15" i="9" l="1"/>
  <c r="C16" i="9" s="1"/>
  <c r="C31" i="9"/>
  <c r="C21" i="9"/>
  <c r="D56" i="9"/>
  <c r="G69" i="3"/>
  <c r="D53" i="9"/>
  <c r="D43" i="9"/>
  <c r="F47" i="3"/>
  <c r="J47" i="3" s="1"/>
  <c r="D45" i="9"/>
  <c r="D37" i="9"/>
  <c r="E6" i="9"/>
  <c r="E9" i="9"/>
  <c r="E8" i="9"/>
  <c r="E7" i="9"/>
  <c r="E13" i="9"/>
  <c r="E12" i="9"/>
  <c r="H61" i="3"/>
  <c r="G71" i="3" s="1"/>
  <c r="E15" i="9" s="1"/>
  <c r="E5" i="9"/>
  <c r="F46" i="3"/>
  <c r="D54" i="3"/>
  <c r="J66" i="3"/>
  <c r="I76" i="3" s="1"/>
  <c r="H66" i="3"/>
  <c r="I67" i="3"/>
  <c r="E35" i="9" s="1"/>
  <c r="J65" i="3"/>
  <c r="I75" i="3" s="1"/>
  <c r="J64" i="3"/>
  <c r="I74" i="3" s="1"/>
  <c r="H65" i="3"/>
  <c r="G75" i="3" s="1"/>
  <c r="H64" i="3"/>
  <c r="G74" i="3" s="1"/>
  <c r="H54" i="3"/>
  <c r="H67" i="3" s="1"/>
  <c r="G77" i="3" s="1"/>
  <c r="J63" i="3"/>
  <c r="I73" i="3" s="1"/>
  <c r="J61" i="3"/>
  <c r="I71" i="3" s="1"/>
  <c r="J62" i="3"/>
  <c r="I72" i="3" s="1"/>
  <c r="C20" i="9" l="1"/>
  <c r="E25" i="9"/>
  <c r="E21" i="9"/>
  <c r="E24" i="9"/>
  <c r="E26" i="9"/>
  <c r="E23" i="9"/>
  <c r="E22" i="9"/>
  <c r="E30" i="9"/>
  <c r="E31" i="9"/>
  <c r="D47" i="9"/>
  <c r="J60" i="3"/>
  <c r="I70" i="3" s="1"/>
  <c r="G76" i="3"/>
  <c r="J46" i="3"/>
  <c r="F54" i="3"/>
  <c r="C36" i="9" l="1"/>
  <c r="C19" i="9"/>
  <c r="E32" i="9"/>
  <c r="E20" i="9"/>
  <c r="J79" i="3"/>
  <c r="I80" i="3" s="1"/>
  <c r="E36" i="9" s="1"/>
  <c r="J54" i="3"/>
  <c r="J59" i="3"/>
  <c r="I69" i="3" s="1"/>
  <c r="C34" i="9" l="1"/>
  <c r="C45" i="9" s="1"/>
  <c r="E19" i="9"/>
  <c r="J67" i="3"/>
  <c r="C33" i="9"/>
  <c r="I77" i="3" l="1"/>
  <c r="E34" i="9"/>
  <c r="C43" i="9"/>
  <c r="C37" i="9"/>
  <c r="C47" i="9" l="1"/>
  <c r="D57" i="9" l="1"/>
  <c r="D58" i="9" l="1"/>
</calcChain>
</file>

<file path=xl/sharedStrings.xml><?xml version="1.0" encoding="utf-8"?>
<sst xmlns="http://schemas.openxmlformats.org/spreadsheetml/2006/main" count="237" uniqueCount="208">
  <si>
    <t xml:space="preserve">https://auff.au.dk/bevillinger/stoette-til-afholdelse-af-kurser-og-gruppemoeder-paa-sandbjerg-gods   </t>
  </si>
  <si>
    <t>Budget form residential PhD Course (Sandbjerg Estate)</t>
  </si>
  <si>
    <t>Lectures</t>
  </si>
  <si>
    <t>Other class related hours</t>
  </si>
  <si>
    <t>Presence (not including teaching)</t>
  </si>
  <si>
    <t>Administrative contribution (20%)</t>
  </si>
  <si>
    <t>Other costs</t>
  </si>
  <si>
    <t>Course leader</t>
  </si>
  <si>
    <t>Internal AU teachers</t>
  </si>
  <si>
    <t>Number of internal AU Teachers</t>
  </si>
  <si>
    <t xml:space="preserve">Number of external teachers - DK
</t>
  </si>
  <si>
    <t xml:space="preserve">Number of external teachers - EU
</t>
  </si>
  <si>
    <t>Course duration in days</t>
  </si>
  <si>
    <t>Price for stay per night per attendee</t>
  </si>
  <si>
    <t>Price per calendar day Sandbjerg Gods (AU price)</t>
  </si>
  <si>
    <t>Guidance on budget form - residential courses at Sandbjerg Estate</t>
  </si>
  <si>
    <t>The settlement for teaching of courses is divided in the following categories:</t>
  </si>
  <si>
    <t>Lectures are multiplied by a factor of 3.5. This means that 2.5 hours of preparation are calculated per confrontational hour.</t>
  </si>
  <si>
    <t>Other class related hours are multiplied by a factor of 2.5. This means that 1.5 hours of preparation are calculated per confrontational hour.</t>
  </si>
  <si>
    <t>These hours are calculated by a factor of 1.0.</t>
  </si>
  <si>
    <t>Attendance hours are only allowed for one course leader.</t>
  </si>
  <si>
    <t>Does not include preparation since this is accounted for in lectures as well as in other class related hours.</t>
  </si>
  <si>
    <t>In accordance with the State's and Aarhus University's rules, i.e. you must travel in the cheapest way, comprising the low rate for car driving.</t>
  </si>
  <si>
    <t>Other costs for external teachers</t>
  </si>
  <si>
    <t>Residential stay, Sandbjerg Estate</t>
  </si>
  <si>
    <t>Additional costs</t>
  </si>
  <si>
    <t>Other expenses</t>
  </si>
  <si>
    <t xml:space="preserve">The amount is automatically calculated when the green cells in the budget sheet has been filled out. </t>
  </si>
  <si>
    <t>Travel - limit for round trip travel</t>
  </si>
  <si>
    <t>Preparation (max 5 hours per day and max 20 hours in total per course)</t>
  </si>
  <si>
    <t>Academic staff, Postdocs, other students and external</t>
  </si>
  <si>
    <t>Health PhD students and Research Year students</t>
  </si>
  <si>
    <t>Number of Health PhD students and Research Year</t>
  </si>
  <si>
    <t xml:space="preserve">Number of external teachers - Overseas
</t>
  </si>
  <si>
    <t>Other expenses are covered by the department.</t>
  </si>
  <si>
    <t>The expenses (room and board) in relation to the stay of other participants are covered by self-payment as well as (optional) ECTS price (1.200 DKK per ECTS by default)</t>
  </si>
  <si>
    <t>Other class related hours can be class teaching, workshop and others. One or more teachers.</t>
  </si>
  <si>
    <r>
      <t xml:space="preserve">There can only be one teacher per hour. If you want to include more teachers in the same lecture, these hours are counted as </t>
    </r>
    <r>
      <rPr>
        <b/>
        <sz val="11"/>
        <color theme="1"/>
        <rFont val="Calibri"/>
        <family val="2"/>
      </rPr>
      <t>Other class related hours</t>
    </r>
    <r>
      <rPr>
        <sz val="11"/>
        <color theme="1"/>
        <rFont val="Calibri"/>
        <family val="2"/>
      </rPr>
      <t xml:space="preserve">. </t>
    </r>
  </si>
  <si>
    <t>The course leader can apply the graduate school for covering expenses related to travel and stay of 1-2 external speakers, if relevant.</t>
  </si>
  <si>
    <t xml:space="preserve">These hours are calculated by a factor of 1.0. </t>
  </si>
  <si>
    <t>Extra hours</t>
  </si>
  <si>
    <t>Other hours may include examination, reading and commenting assignments, though max. 20 minutes per assignment.</t>
  </si>
  <si>
    <t>For Danish teachers the limit for round trip travel expences is:</t>
  </si>
  <si>
    <t xml:space="preserve">For European teachers the limit for round trip travel expences is: </t>
  </si>
  <si>
    <t>8000 DKK</t>
  </si>
  <si>
    <t>For teachers overseas the limit for round trip travel expences is:</t>
  </si>
  <si>
    <t>15000 DKK</t>
  </si>
  <si>
    <t>Travel costs, accomodation and living expenses may be paid to foreign visiting lecturers to the extent that it is necessary for task completion and is in accordance with the State's and Aarhus University's rules, i.e. you must travel in the cheapest way, comprising the low rate for car driving. Reference is made to CWT and the hotels in the SKI-agreement.</t>
  </si>
  <si>
    <t xml:space="preserve">We do not cover weekend accommodation. </t>
  </si>
  <si>
    <t>Residential stay, Sandbjerg Estate (excl. external teachers)</t>
  </si>
  <si>
    <t>https://phd.health.au.dk/forsupervisors/supervisorandtheassessmentcommittee/travelinfo/honorarium-and-reimbursement-of-travel-expenses</t>
  </si>
  <si>
    <t>Other Costs</t>
  </si>
  <si>
    <r>
      <rPr>
        <b/>
        <sz val="11"/>
        <color theme="1"/>
        <rFont val="Calibri"/>
        <family val="2"/>
      </rPr>
      <t>Materials</t>
    </r>
    <r>
      <rPr>
        <sz val="11"/>
        <color theme="1"/>
        <rFont val="Calibri"/>
        <family val="2"/>
      </rPr>
      <t xml:space="preserve">: Relevant course material is covered when the budget for the course has been approved. </t>
    </r>
  </si>
  <si>
    <t>We only pay by the hour, cf. the governmental wage rates for hourly pay.</t>
  </si>
  <si>
    <t>Winter</t>
  </si>
  <si>
    <t>The department covers the expenses (room and board) in relation to the stay of PhD students and Research Year students both from Health as well as internal teachers and the course leader. The department may charge all PhD students and Research Year students room and board expenses.</t>
  </si>
  <si>
    <r>
      <rPr>
        <b/>
        <sz val="11"/>
        <color rgb="FFFF0000"/>
        <rFont val="Calibri"/>
        <family val="2"/>
      </rPr>
      <t>NB!</t>
    </r>
    <r>
      <rPr>
        <sz val="11"/>
        <color theme="1"/>
        <rFont val="Calibri"/>
        <family val="2"/>
      </rPr>
      <t xml:space="preserve"> Course leader must apply for AUFF funding for reduction of self-payment. 
Application is submitted online via AUFF E-grant:</t>
    </r>
  </si>
  <si>
    <t>Course management - only 1 course leader per course</t>
  </si>
  <si>
    <t>5 hours are allocated per course day for 1 course leader (a max. of 20 hours in total per course) for planning and coordinating a course.</t>
  </si>
  <si>
    <t xml:space="preserve">Please note that there can only be one course leader per course. Payment of course leader hours and attendance hours can only be made to one course leader. If you share the course leader tasks with another person this will not be remunerated to the other person. </t>
  </si>
  <si>
    <t>Course management
(only 1 course leader per course)</t>
  </si>
  <si>
    <t>Attendance hours - only 1 course leader per course</t>
  </si>
  <si>
    <r>
      <t xml:space="preserve">If you are present, but </t>
    </r>
    <r>
      <rPr>
        <b/>
        <sz val="11"/>
        <color rgb="FF000000"/>
        <rFont val="Calibri"/>
        <family val="2"/>
      </rPr>
      <t>not</t>
    </r>
    <r>
      <rPr>
        <sz val="11"/>
        <color rgb="FF000000"/>
        <rFont val="Calibri"/>
        <family val="2"/>
      </rPr>
      <t xml:space="preserve"> teaching, during the course you can include Attendance hours as course leader. 
Attendance hours are only applicalbe for the course leader. Attendance hours cannot be included when you are teaching.</t>
    </r>
  </si>
  <si>
    <t>Extra hours (eg. exam papers, assignments etc.)</t>
  </si>
  <si>
    <t>Department</t>
  </si>
  <si>
    <t>Specifikation of amount</t>
  </si>
  <si>
    <t>Sum of other costs</t>
  </si>
  <si>
    <t>Sum of total costs</t>
  </si>
  <si>
    <t>Travel expenses - DK</t>
  </si>
  <si>
    <t>Travel expenses - EU</t>
  </si>
  <si>
    <t>Travel expenses - Overseas</t>
  </si>
  <si>
    <t>Travel</t>
  </si>
  <si>
    <t>External teachers - DK</t>
  </si>
  <si>
    <t>External teachers - EU</t>
  </si>
  <si>
    <t>External teachers - overseas</t>
  </si>
  <si>
    <t>Residential stay</t>
  </si>
  <si>
    <t>Preparation</t>
  </si>
  <si>
    <t>AUFF contribution</t>
  </si>
  <si>
    <t>Participants</t>
  </si>
  <si>
    <t>Teachers</t>
  </si>
  <si>
    <t>Teaching, ECTS etc.</t>
  </si>
  <si>
    <t>Travel and residential costs</t>
  </si>
  <si>
    <t>Teaching cost etc.</t>
  </si>
  <si>
    <t>Amount of people</t>
  </si>
  <si>
    <t>*</t>
  </si>
  <si>
    <t>**</t>
  </si>
  <si>
    <t>**Type expected number of nights for each category (no per person)</t>
  </si>
  <si>
    <t>Residential</t>
  </si>
  <si>
    <t>Number of persons covered by Department</t>
  </si>
  <si>
    <t>Number of days covered by Department</t>
  </si>
  <si>
    <t>Number of days covered by Graduate School</t>
  </si>
  <si>
    <t>Number of persons covered by Graduate School</t>
  </si>
  <si>
    <t>Income</t>
  </si>
  <si>
    <t>Expected AUFF funding for residential stay (teachers and participants)</t>
  </si>
  <si>
    <t>Fee for  residential stay (only participants)</t>
  </si>
  <si>
    <t>Sum of teaching costs etc. after deduction of income</t>
  </si>
  <si>
    <t>Subtotal of travel and residential costs</t>
  </si>
  <si>
    <t>Summer</t>
  </si>
  <si>
    <t>Sum of total income</t>
  </si>
  <si>
    <t>Lectures (preparation included)</t>
  </si>
  <si>
    <t>Other class related hours (preparation included)</t>
  </si>
  <si>
    <t>Other</t>
  </si>
  <si>
    <t>Materials etc.</t>
  </si>
  <si>
    <t>= To be filled out by Graduate School</t>
  </si>
  <si>
    <t>AUFF funding (Only relevant for course at Sandbjerg Estate)</t>
  </si>
  <si>
    <t>Choose from drop-down</t>
  </si>
  <si>
    <t>Total stays</t>
  </si>
  <si>
    <t>Number of ECTS</t>
  </si>
  <si>
    <t>Material costs etc., covered by Department</t>
  </si>
  <si>
    <t>Material costs etc., covered by Graduate School</t>
  </si>
  <si>
    <t>= To be filled out by course leader</t>
  </si>
  <si>
    <t>Nights to stay (pr. category - not pr. person)</t>
  </si>
  <si>
    <t>Sum of travel and residential costs after deduction of income</t>
  </si>
  <si>
    <t>Material costs estimate</t>
  </si>
  <si>
    <t>Expected AUFF funding for residential stay (approved external teachers)</t>
  </si>
  <si>
    <t>Subtotal - transfer to the Department for teaching</t>
  </si>
  <si>
    <t xml:space="preserve">Sum of teaching costs </t>
  </si>
  <si>
    <t>Extraordinary costs</t>
  </si>
  <si>
    <t>Graduate School</t>
  </si>
  <si>
    <t>Deduction in case of profit/surplus at Department</t>
  </si>
  <si>
    <t>Note - see below</t>
  </si>
  <si>
    <t>No. of lecture hours - external teachers (not affiliated with AU)</t>
  </si>
  <si>
    <t>No. of other class related hours - external teachers (not affiliated with AU)</t>
  </si>
  <si>
    <t>No. of preparation hours - course management (only one course leader per course)</t>
  </si>
  <si>
    <t>No. of presence hours - course mangement (only one course leader per course)</t>
  </si>
  <si>
    <t>No. of extra hours (eg. Lab-preparations, exam papers, assignments etc.)</t>
  </si>
  <si>
    <t>Preparation factor per lecture hour</t>
  </si>
  <si>
    <t>Preparation factor per other lecture hour</t>
  </si>
  <si>
    <t>Price per ECTS</t>
  </si>
  <si>
    <t>Teaching and course management rate per hour</t>
  </si>
  <si>
    <t>Rates and prices</t>
  </si>
  <si>
    <t>Text shown in budget</t>
  </si>
  <si>
    <t>Transfer to the Department (refund of exepenses paid by Department)</t>
  </si>
  <si>
    <t>Costs (excluding residential stay) regarding external teachers</t>
  </si>
  <si>
    <t>Total net cost (all costs minus all income)</t>
  </si>
  <si>
    <t>Expenses paid directly from Graduate school (bills, invoices, REEX etc.)</t>
  </si>
  <si>
    <t>No. of lecture hours (AU staff only)</t>
  </si>
  <si>
    <t>Extraordinary cost 1 (addition to the above)</t>
  </si>
  <si>
    <t>Extraordinary cost 2 (addition to the above)</t>
  </si>
  <si>
    <t>Extraordinary cost 3 (addition to the above)</t>
  </si>
  <si>
    <t>(Summer: 1/4-30/9  |  Winter: 1/10-31/3)</t>
  </si>
  <si>
    <t xml:space="preserve">Specification of payment - how do the Graduate School pay their net costs? </t>
  </si>
  <si>
    <t>Hjælpekolonne (direkte cellereferencer i modsætning til navnestyring som er brugt i kolonne C og D.</t>
  </si>
  <si>
    <t>Enter course title</t>
  </si>
  <si>
    <t>Enter journal no.</t>
  </si>
  <si>
    <t>Teaching, AU staff only</t>
  </si>
  <si>
    <t>Teaching, external teachers (not affiliated with AU)</t>
  </si>
  <si>
    <t>Fee for ECTS - Academic staff, Postdocs, other students and external</t>
  </si>
  <si>
    <t>External PhD students (Open Market, Nordoc)</t>
  </si>
  <si>
    <t>Number of external PhD students (Open Market, Nordoc)</t>
  </si>
  <si>
    <t>Number of academic staff, Postdocs, other students and all other external PhD stud.</t>
  </si>
  <si>
    <t>Preparation factor per management hour</t>
  </si>
  <si>
    <t>Transfer to the Department (refund of expenses paid by Department)</t>
  </si>
  <si>
    <t>('Course data'!C8*'Course data'!C17*'Course data'!C21)*-1</t>
  </si>
  <si>
    <t>('Course data'!C10*'Course data'!C18*'Course data'!C21)*-1</t>
  </si>
  <si>
    <t>('Course data'!C12*'Course data'!C21*'Course data'!C19)*-1</t>
  </si>
  <si>
    <t>('Course data'!C13*'Course data'!C21*'Course data'!C19)*-1</t>
  </si>
  <si>
    <t>('Course data'!C14*'Course data'!C21*'Course data'!C19)*-1</t>
  </si>
  <si>
    <t>(D4+D5+D8)*20%</t>
  </si>
  <si>
    <t>SUM(D4:D9)</t>
  </si>
  <si>
    <t>('Course data'!C9*'Course data'!C21*'Course data'!C17)*-1</t>
  </si>
  <si>
    <t>('Course data'!C11*'Course data'!C21*'Course data'!C18)*-1</t>
  </si>
  <si>
    <t>SUM(D10:D12)</t>
  </si>
  <si>
    <t>'Course data'!C16*'Course data'!C20*'Course data'!G47</t>
  </si>
  <si>
    <t>D14+D13</t>
  </si>
  <si>
    <t/>
  </si>
  <si>
    <t>('Course data'!I45*'Course data'!C23)*-1</t>
  </si>
  <si>
    <t>('Course data'!I46*'Course data'!C23)*-1</t>
  </si>
  <si>
    <t>('Course data'!I47*'Course data'!C23)*-1</t>
  </si>
  <si>
    <t>('Course data'!I48*'Course data'!C23)*-1</t>
  </si>
  <si>
    <t>('Course data'!I49*'Course data'!C23)*-1</t>
  </si>
  <si>
    <t>('Course data'!I50*'Course data'!C23)*-1</t>
  </si>
  <si>
    <t>('Course data'!I51*'Course data'!C23)*-1</t>
  </si>
  <si>
    <t>('Course data'!I52*'Course data'!C23)*-1</t>
  </si>
  <si>
    <t>('Course data'!D34)*-1</t>
  </si>
  <si>
    <t>('Course data'!D35)*-1</t>
  </si>
  <si>
    <t>('Course data'!D36)*-1</t>
  </si>
  <si>
    <t>('Course data'!G50*'Course data'!C24)*-1</t>
  </si>
  <si>
    <t>('Course data'!G51*'Course data'!C25)*-1</t>
  </si>
  <si>
    <t>('Course data'!G52*'Course data'!C26)*-1</t>
  </si>
  <si>
    <t>SUM(D18:D31)</t>
  </si>
  <si>
    <t>HVIS('Course data'!C5/"Summer";'Course data'!C27;'Course data'!C28)*'Course data'!I53</t>
  </si>
  <si>
    <t>SUM('Course data'!I45:I47)*('Course data'!C23-(HVIS('Course data'!C5/"Summer";'Course data'!C27;'Course data'!C28)))</t>
  </si>
  <si>
    <t>SUM(D32:D35)</t>
  </si>
  <si>
    <t>'Course data'!C30</t>
  </si>
  <si>
    <t>D39</t>
  </si>
  <si>
    <t>D40+D32+D13</t>
  </si>
  <si>
    <t>D14+D33+D34+D35</t>
  </si>
  <si>
    <t>D42+D44</t>
  </si>
  <si>
    <t>D10+D18+D19+D20+D21+D22+D23+D24+D25</t>
  </si>
  <si>
    <t>D11+D12+D29+D30</t>
  </si>
  <si>
    <t>SUM(D50:D52)</t>
  </si>
  <si>
    <t>D50</t>
  </si>
  <si>
    <t>HVIS(C46&gt;0;C46;"")</t>
  </si>
  <si>
    <t>SUM(D56:D57)</t>
  </si>
  <si>
    <t>D14+SUM(D33:D35)</t>
  </si>
  <si>
    <t>Version 02.10.2024</t>
  </si>
  <si>
    <t>No. of other class related hours (AU staff only)</t>
  </si>
  <si>
    <t>Sum of total net costs</t>
  </si>
  <si>
    <t>Income recieved</t>
  </si>
  <si>
    <t>Expected AUFF funding for residential stay (approved external teachers) etc.</t>
  </si>
  <si>
    <t>Sum of total net costs for the Graduate School</t>
  </si>
  <si>
    <t>Financed by Department</t>
  </si>
  <si>
    <t>Financed by Graduate school</t>
  </si>
  <si>
    <t>Sum of transfer to Department after deduction in case of profit/surplus at Department</t>
  </si>
  <si>
    <t>Specification of transfer to the Department after deduction in case of profit/surplus at Department</t>
  </si>
  <si>
    <t xml:space="preserve">The colours in column D refers to the Graduate Schools' specification of payment - summed up in the blue section in row 49-58. </t>
  </si>
  <si>
    <t>1500 DKK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</si>
</sst>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kr.-406]_-;\-* #,##0.00\ [$kr.-406]_-;_-* &quot;-&quot;??\ [$kr.-406]_-;_-@_-"/>
    <numFmt numFmtId="165" formatCode="_-* #,##0_-;\-* #,##0_-;_-* &quot;-&quot;??_-;_-@_-"/>
    <numFmt numFmtId="166" formatCode="_-* #,##0.00\ _k_r_._-;\-* #,##0.00\ _k_r_._-;_-* &quot;-&quot;??\ _k_r_._-;_-@_-"/>
  </numFmts>
  <fonts count="25" x14ac:knownFonts="1">
    <font>
      <sz val="11"/>
      <color theme="1"/>
      <name val="Calibri"/>
      <family val="2"/>
      <scheme val="minor"/>
    </font>
    <font>
      <b/>
      <sz val="11"/>
      <color theme="1"/>
      <name val="Calibri"/>
      <family val="2"/>
      <scheme val="minor"/>
    </font>
    <font>
      <sz val="11"/>
      <color theme="1"/>
      <name val="AU Passata"/>
      <family val="2"/>
    </font>
    <font>
      <sz val="10"/>
      <color theme="1"/>
      <name val="Calibri"/>
      <family val="2"/>
      <scheme val="minor"/>
    </font>
    <font>
      <b/>
      <sz val="10"/>
      <name val="Calibri"/>
      <family val="2"/>
      <scheme val="minor"/>
    </font>
    <font>
      <sz val="10"/>
      <name val="Calibri"/>
      <family val="2"/>
      <scheme val="minor"/>
    </font>
    <font>
      <sz val="11"/>
      <color theme="1"/>
      <name val="Calibri"/>
      <family val="2"/>
    </font>
    <font>
      <b/>
      <sz val="16"/>
      <color theme="1"/>
      <name val="Calibri"/>
      <family val="2"/>
    </font>
    <font>
      <b/>
      <sz val="12"/>
      <color theme="1"/>
      <name val="Calibri"/>
      <family val="2"/>
    </font>
    <font>
      <b/>
      <sz val="11"/>
      <color theme="1"/>
      <name val="Calibri"/>
      <family val="2"/>
    </font>
    <font>
      <sz val="11"/>
      <color rgb="FF000000"/>
      <name val="Calibri"/>
      <family val="2"/>
    </font>
    <font>
      <sz val="11"/>
      <color theme="1"/>
      <name val="Calibri"/>
      <family val="2"/>
      <scheme val="minor"/>
    </font>
    <font>
      <u/>
      <sz val="11"/>
      <color theme="10"/>
      <name val="Calibri"/>
      <family val="2"/>
      <scheme val="minor"/>
    </font>
    <font>
      <b/>
      <sz val="11"/>
      <color rgb="FFFF0000"/>
      <name val="Calibri"/>
      <family val="2"/>
    </font>
    <font>
      <b/>
      <sz val="11"/>
      <color rgb="FF000000"/>
      <name val="Calibri"/>
      <family val="2"/>
    </font>
    <font>
      <b/>
      <sz val="14"/>
      <color theme="0"/>
      <name val="Calibri"/>
      <family val="2"/>
      <scheme val="minor"/>
    </font>
    <font>
      <sz val="11"/>
      <name val="AU Passata"/>
      <family val="2"/>
    </font>
    <font>
      <b/>
      <i/>
      <sz val="10"/>
      <color theme="1"/>
      <name val="Calibri"/>
      <family val="2"/>
      <scheme val="minor"/>
    </font>
    <font>
      <b/>
      <sz val="10"/>
      <color theme="0"/>
      <name val="Calibri"/>
      <family val="2"/>
      <scheme val="minor"/>
    </font>
    <font>
      <b/>
      <i/>
      <sz val="10"/>
      <color theme="0"/>
      <name val="Calibri"/>
      <family val="2"/>
      <scheme val="minor"/>
    </font>
    <font>
      <b/>
      <sz val="10"/>
      <color theme="1"/>
      <name val="Calibri"/>
      <family val="2"/>
      <scheme val="minor"/>
    </font>
    <font>
      <i/>
      <sz val="11"/>
      <color theme="1"/>
      <name val="Calibri"/>
      <family val="2"/>
      <scheme val="minor"/>
    </font>
    <font>
      <sz val="11"/>
      <color theme="0"/>
      <name val="AU Passata"/>
      <family val="2"/>
    </font>
    <font>
      <b/>
      <sz val="11"/>
      <color theme="0"/>
      <name val="AU Passata"/>
      <family val="2"/>
    </font>
    <font>
      <i/>
      <sz val="11"/>
      <color theme="1"/>
      <name val="AU Passata"/>
      <family val="2"/>
    </font>
  </fonts>
  <fills count="1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theme="9" tint="0.79998168889431442"/>
        <bgColor indexed="64"/>
      </patternFill>
    </fill>
    <fill>
      <patternFill patternType="gray125">
        <bgColor theme="0"/>
      </patternFill>
    </fill>
    <fill>
      <patternFill patternType="solid">
        <fgColor theme="8" tint="0.7999816888943144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8"/>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auto="1"/>
      </right>
      <top style="medium">
        <color auto="1"/>
      </top>
      <bottom style="medium">
        <color auto="1"/>
      </bottom>
      <diagonal/>
    </border>
    <border>
      <left/>
      <right style="thin">
        <color indexed="64"/>
      </right>
      <top style="thin">
        <color indexed="64"/>
      </top>
      <bottom style="medium">
        <color indexed="64"/>
      </bottom>
      <diagonal/>
    </border>
  </borders>
  <cellStyleXfs count="3">
    <xf numFmtId="0" fontId="0" fillId="0" borderId="0"/>
    <xf numFmtId="0" fontId="12" fillId="0" borderId="0" applyNumberFormat="0" applyFill="0" applyBorder="0" applyAlignment="0" applyProtection="0"/>
    <xf numFmtId="43" fontId="11" fillId="0" borderId="0" applyFont="0" applyFill="0" applyBorder="0" applyAlignment="0" applyProtection="0"/>
  </cellStyleXfs>
  <cellXfs count="189">
    <xf numFmtId="0" fontId="0" fillId="0" borderId="0" xfId="0"/>
    <xf numFmtId="0" fontId="0" fillId="2" borderId="0" xfId="0" applyFill="1"/>
    <xf numFmtId="0" fontId="2" fillId="0" borderId="0" xfId="0" applyFont="1"/>
    <xf numFmtId="0" fontId="0" fillId="0" borderId="0" xfId="0" applyAlignment="1">
      <alignment wrapText="1"/>
    </xf>
    <xf numFmtId="0" fontId="3" fillId="2" borderId="0" xfId="0" applyFont="1" applyFill="1"/>
    <xf numFmtId="0" fontId="1" fillId="0" borderId="0" xfId="0" applyFont="1" applyAlignment="1">
      <alignment wrapText="1"/>
    </xf>
    <xf numFmtId="0" fontId="6" fillId="0" borderId="0" xfId="0" applyFont="1" applyAlignment="1">
      <alignment vertical="center" wrapText="1"/>
    </xf>
    <xf numFmtId="0" fontId="6" fillId="0" borderId="1" xfId="0" applyFont="1" applyBorder="1" applyAlignment="1">
      <alignment vertical="center" wrapText="1"/>
    </xf>
    <xf numFmtId="164" fontId="6"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0" fontId="0" fillId="2" borderId="0" xfId="0" applyFill="1" applyAlignment="1">
      <alignment wrapText="1"/>
    </xf>
    <xf numFmtId="0" fontId="12" fillId="0" borderId="0" xfId="1" applyBorder="1" applyAlignment="1">
      <alignment horizontal="left" vertical="top" wrapText="1"/>
    </xf>
    <xf numFmtId="0" fontId="10" fillId="0" borderId="13" xfId="0" applyFont="1" applyBorder="1" applyAlignment="1">
      <alignment vertical="top" wrapText="1"/>
    </xf>
    <xf numFmtId="0" fontId="6" fillId="0" borderId="3" xfId="0" applyFont="1" applyBorder="1" applyAlignment="1">
      <alignment vertical="center" wrapText="1"/>
    </xf>
    <xf numFmtId="0" fontId="9" fillId="0" borderId="4" xfId="0" applyFont="1" applyBorder="1" applyAlignment="1">
      <alignment vertical="center" wrapText="1"/>
    </xf>
    <xf numFmtId="0" fontId="16" fillId="0" borderId="0" xfId="0" applyFont="1"/>
    <xf numFmtId="0" fontId="0" fillId="0" borderId="5" xfId="0" applyBorder="1"/>
    <xf numFmtId="0" fontId="0" fillId="0" borderId="26" xfId="0" applyBorder="1"/>
    <xf numFmtId="0" fontId="0" fillId="0" borderId="27" xfId="0" applyBorder="1"/>
    <xf numFmtId="0" fontId="0" fillId="0" borderId="28" xfId="0" applyBorder="1"/>
    <xf numFmtId="0" fontId="0" fillId="0" borderId="17" xfId="0" applyBorder="1"/>
    <xf numFmtId="0" fontId="0" fillId="0" borderId="18" xfId="0" applyBorder="1"/>
    <xf numFmtId="0" fontId="0" fillId="0" borderId="16" xfId="0" applyBorder="1"/>
    <xf numFmtId="0" fontId="0" fillId="0" borderId="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6" xfId="0" applyBorder="1" applyAlignment="1">
      <alignment horizontal="center" vertical="center" wrapText="1"/>
    </xf>
    <xf numFmtId="0" fontId="0" fillId="0" borderId="29" xfId="0" applyBorder="1"/>
    <xf numFmtId="0" fontId="0" fillId="0" borderId="0" xfId="0" quotePrefix="1"/>
    <xf numFmtId="0" fontId="0" fillId="7" borderId="0" xfId="0" applyFill="1"/>
    <xf numFmtId="0" fontId="0" fillId="9" borderId="0" xfId="0" applyFill="1"/>
    <xf numFmtId="166" fontId="0" fillId="0" borderId="0" xfId="0" applyNumberFormat="1"/>
    <xf numFmtId="0" fontId="0" fillId="0" borderId="15" xfId="0" applyBorder="1"/>
    <xf numFmtId="0" fontId="0" fillId="0" borderId="16" xfId="0" applyBorder="1" applyAlignment="1">
      <alignment horizontal="center" wrapText="1"/>
    </xf>
    <xf numFmtId="0" fontId="0" fillId="8" borderId="5" xfId="0" applyFill="1" applyBorder="1"/>
    <xf numFmtId="0" fontId="0" fillId="8" borderId="26" xfId="0" applyFill="1" applyBorder="1"/>
    <xf numFmtId="0" fontId="0" fillId="8" borderId="27" xfId="0" applyFill="1" applyBorder="1"/>
    <xf numFmtId="0" fontId="21" fillId="0" borderId="0" xfId="0" applyFont="1"/>
    <xf numFmtId="0" fontId="21" fillId="0" borderId="5" xfId="0" applyFont="1" applyBorder="1"/>
    <xf numFmtId="0" fontId="21" fillId="0" borderId="26" xfId="0" applyFont="1" applyBorder="1"/>
    <xf numFmtId="0" fontId="21" fillId="0" borderId="27" xfId="0" applyFont="1" applyBorder="1"/>
    <xf numFmtId="165" fontId="0" fillId="0" borderId="26" xfId="2" applyNumberFormat="1" applyFont="1" applyFill="1" applyBorder="1"/>
    <xf numFmtId="43" fontId="0" fillId="0" borderId="26" xfId="2" applyFont="1" applyFill="1" applyBorder="1"/>
    <xf numFmtId="165" fontId="0" fillId="0" borderId="27" xfId="2" applyNumberFormat="1" applyFont="1" applyFill="1" applyBorder="1"/>
    <xf numFmtId="165" fontId="0" fillId="0" borderId="5" xfId="2" applyNumberFormat="1" applyFont="1" applyFill="1" applyBorder="1"/>
    <xf numFmtId="0" fontId="22" fillId="0" borderId="0" xfId="0" applyFont="1"/>
    <xf numFmtId="0" fontId="0" fillId="0" borderId="1" xfId="0" applyBorder="1"/>
    <xf numFmtId="0" fontId="0" fillId="0" borderId="31" xfId="0" applyBorder="1"/>
    <xf numFmtId="0" fontId="0" fillId="0" borderId="27" xfId="0" applyBorder="1" applyAlignment="1">
      <alignment horizontal="center" wrapText="1"/>
    </xf>
    <xf numFmtId="0" fontId="0" fillId="10" borderId="1" xfId="0" applyFill="1" applyBorder="1"/>
    <xf numFmtId="0" fontId="0" fillId="10" borderId="1" xfId="0" applyFill="1" applyBorder="1" applyAlignment="1">
      <alignment horizontal="center"/>
    </xf>
    <xf numFmtId="0" fontId="24" fillId="0" borderId="0" xfId="0" applyFont="1"/>
    <xf numFmtId="0" fontId="18" fillId="13" borderId="37" xfId="0" applyFont="1" applyFill="1" applyBorder="1"/>
    <xf numFmtId="0" fontId="18" fillId="13" borderId="28" xfId="0" applyFont="1" applyFill="1" applyBorder="1"/>
    <xf numFmtId="0" fontId="18" fillId="13" borderId="27" xfId="0" applyFont="1" applyFill="1" applyBorder="1" applyAlignment="1">
      <alignment horizontal="center" wrapText="1"/>
    </xf>
    <xf numFmtId="0" fontId="18" fillId="13" borderId="42" xfId="0" applyFont="1" applyFill="1" applyBorder="1" applyAlignment="1">
      <alignment horizontal="center"/>
    </xf>
    <xf numFmtId="0" fontId="19" fillId="11" borderId="6" xfId="0" applyFont="1" applyFill="1" applyBorder="1" applyAlignment="1">
      <alignment horizontal="left" vertical="center"/>
    </xf>
    <xf numFmtId="0" fontId="19" fillId="11" borderId="19" xfId="0" applyFont="1" applyFill="1" applyBorder="1"/>
    <xf numFmtId="165" fontId="19" fillId="11" borderId="19" xfId="2" applyNumberFormat="1" applyFont="1" applyFill="1" applyBorder="1" applyAlignment="1" applyProtection="1">
      <alignment horizontal="center" vertical="center"/>
    </xf>
    <xf numFmtId="0" fontId="19" fillId="11" borderId="23" xfId="0" applyFont="1" applyFill="1" applyBorder="1"/>
    <xf numFmtId="0" fontId="3" fillId="2" borderId="1" xfId="0" applyFont="1" applyFill="1" applyBorder="1"/>
    <xf numFmtId="165" fontId="3" fillId="0" borderId="1" xfId="2" applyNumberFormat="1" applyFont="1" applyFill="1" applyBorder="1" applyAlignment="1" applyProtection="1">
      <alignment horizontal="center" vertical="center"/>
    </xf>
    <xf numFmtId="165" fontId="3" fillId="12" borderId="1" xfId="2" applyNumberFormat="1" applyFont="1" applyFill="1" applyBorder="1" applyAlignment="1" applyProtection="1">
      <alignment horizontal="center" vertical="center"/>
    </xf>
    <xf numFmtId="0" fontId="3" fillId="2" borderId="8" xfId="0" applyFont="1" applyFill="1" applyBorder="1"/>
    <xf numFmtId="0" fontId="0" fillId="0" borderId="0" xfId="0" applyAlignment="1">
      <alignment vertical="center"/>
    </xf>
    <xf numFmtId="0" fontId="3" fillId="2" borderId="2" xfId="0" applyFont="1" applyFill="1" applyBorder="1"/>
    <xf numFmtId="165" fontId="3" fillId="0" borderId="2" xfId="2" applyNumberFormat="1" applyFont="1" applyFill="1" applyBorder="1" applyAlignment="1" applyProtection="1">
      <alignment horizontal="center" vertical="center"/>
    </xf>
    <xf numFmtId="165" fontId="3" fillId="12" borderId="2" xfId="2" applyNumberFormat="1" applyFont="1" applyFill="1" applyBorder="1" applyAlignment="1" applyProtection="1">
      <alignment horizontal="center" vertical="center"/>
    </xf>
    <xf numFmtId="0" fontId="5" fillId="2" borderId="2" xfId="0" applyFont="1" applyFill="1" applyBorder="1" applyAlignment="1">
      <alignment vertical="top" wrapText="1"/>
    </xf>
    <xf numFmtId="165" fontId="5" fillId="0" borderId="2" xfId="2" applyNumberFormat="1" applyFont="1" applyFill="1" applyBorder="1" applyAlignment="1" applyProtection="1">
      <alignment horizontal="center" vertical="center" wrapText="1"/>
    </xf>
    <xf numFmtId="165" fontId="5" fillId="12" borderId="2" xfId="2" applyNumberFormat="1" applyFont="1" applyFill="1" applyBorder="1" applyAlignment="1" applyProtection="1">
      <alignment horizontal="center" vertical="center" wrapText="1"/>
    </xf>
    <xf numFmtId="0" fontId="3" fillId="2" borderId="8" xfId="0" applyFont="1" applyFill="1" applyBorder="1" applyAlignment="1">
      <alignment horizontal="left" vertical="center"/>
    </xf>
    <xf numFmtId="0" fontId="5" fillId="2" borderId="2" xfId="0" applyFont="1" applyFill="1" applyBorder="1"/>
    <xf numFmtId="165" fontId="5" fillId="2" borderId="2" xfId="2" applyNumberFormat="1" applyFont="1" applyFill="1" applyBorder="1" applyAlignment="1" applyProtection="1">
      <alignment vertical="center"/>
    </xf>
    <xf numFmtId="165" fontId="5" fillId="12" borderId="2" xfId="2" applyNumberFormat="1" applyFont="1" applyFill="1" applyBorder="1" applyAlignment="1" applyProtection="1">
      <alignment vertical="center" wrapText="1"/>
    </xf>
    <xf numFmtId="0" fontId="5" fillId="2" borderId="21" xfId="0" applyFont="1" applyFill="1" applyBorder="1" applyAlignment="1">
      <alignment vertical="center"/>
    </xf>
    <xf numFmtId="0" fontId="3" fillId="2" borderId="7" xfId="0" applyFont="1" applyFill="1" applyBorder="1" applyAlignment="1">
      <alignment vertical="center"/>
    </xf>
    <xf numFmtId="0" fontId="3" fillId="0" borderId="2" xfId="0" applyFont="1" applyBorder="1" applyAlignment="1">
      <alignment wrapText="1"/>
    </xf>
    <xf numFmtId="165" fontId="3" fillId="0" borderId="2" xfId="2" applyNumberFormat="1" applyFont="1" applyBorder="1" applyAlignment="1" applyProtection="1">
      <alignment horizontal="center" vertical="center" wrapText="1"/>
    </xf>
    <xf numFmtId="165" fontId="3" fillId="12" borderId="2" xfId="2" applyNumberFormat="1" applyFont="1" applyFill="1" applyBorder="1" applyAlignment="1" applyProtection="1">
      <alignment horizontal="center" vertical="center" wrapText="1"/>
    </xf>
    <xf numFmtId="165" fontId="3" fillId="0" borderId="2" xfId="2" applyNumberFormat="1" applyFont="1" applyFill="1" applyBorder="1" applyAlignment="1" applyProtection="1">
      <alignment horizontal="center" vertical="center" wrapText="1"/>
    </xf>
    <xf numFmtId="0" fontId="20" fillId="6" borderId="7" xfId="0" applyFont="1" applyFill="1" applyBorder="1" applyAlignment="1">
      <alignment horizontal="left" vertical="center"/>
    </xf>
    <xf numFmtId="0" fontId="20" fillId="6" borderId="2" xfId="0" applyFont="1" applyFill="1" applyBorder="1" applyAlignment="1">
      <alignment wrapText="1"/>
    </xf>
    <xf numFmtId="165" fontId="20" fillId="6" borderId="2" xfId="2" applyNumberFormat="1" applyFont="1" applyFill="1" applyBorder="1" applyAlignment="1" applyProtection="1">
      <alignment horizontal="center" vertical="center" wrapText="1"/>
    </xf>
    <xf numFmtId="0" fontId="20" fillId="6" borderId="8" xfId="0" applyFont="1" applyFill="1" applyBorder="1" applyAlignment="1">
      <alignment wrapText="1"/>
    </xf>
    <xf numFmtId="165" fontId="0" fillId="0" borderId="0" xfId="0" applyNumberFormat="1" applyAlignment="1">
      <alignment vertical="center"/>
    </xf>
    <xf numFmtId="165" fontId="3" fillId="2" borderId="2" xfId="2" applyNumberFormat="1" applyFont="1" applyFill="1" applyBorder="1" applyAlignment="1" applyProtection="1">
      <alignment horizontal="center" vertical="center"/>
    </xf>
    <xf numFmtId="165" fontId="3" fillId="14" borderId="2" xfId="2" applyNumberFormat="1" applyFont="1" applyFill="1" applyBorder="1" applyAlignment="1" applyProtection="1">
      <alignment horizontal="center" vertical="center"/>
    </xf>
    <xf numFmtId="0" fontId="3" fillId="2" borderId="17" xfId="0" applyFont="1" applyFill="1" applyBorder="1"/>
    <xf numFmtId="165" fontId="3" fillId="2" borderId="17" xfId="2" applyNumberFormat="1" applyFont="1" applyFill="1" applyBorder="1" applyAlignment="1" applyProtection="1">
      <alignment horizontal="center" vertical="center"/>
    </xf>
    <xf numFmtId="165" fontId="3" fillId="14" borderId="17" xfId="2" applyNumberFormat="1" applyFont="1" applyFill="1" applyBorder="1" applyAlignment="1" applyProtection="1">
      <alignment horizontal="center" vertical="center"/>
    </xf>
    <xf numFmtId="0" fontId="5" fillId="2" borderId="22" xfId="0" applyFont="1" applyFill="1" applyBorder="1" applyAlignment="1">
      <alignment horizontal="left" vertical="center" wrapText="1"/>
    </xf>
    <xf numFmtId="165" fontId="3" fillId="7" borderId="1" xfId="2" applyNumberFormat="1" applyFont="1" applyFill="1" applyBorder="1" applyAlignment="1" applyProtection="1">
      <alignment horizontal="center" vertical="center"/>
    </xf>
    <xf numFmtId="0" fontId="17" fillId="2" borderId="34" xfId="0" applyFont="1" applyFill="1" applyBorder="1" applyAlignment="1">
      <alignment horizontal="left" vertical="center"/>
    </xf>
    <xf numFmtId="0" fontId="17" fillId="2" borderId="35" xfId="0" applyFont="1" applyFill="1" applyBorder="1" applyAlignment="1">
      <alignment wrapText="1"/>
    </xf>
    <xf numFmtId="165" fontId="17" fillId="2" borderId="35" xfId="2" applyNumberFormat="1" applyFont="1" applyFill="1" applyBorder="1" applyAlignment="1" applyProtection="1">
      <alignment horizontal="center" vertical="center" wrapText="1"/>
    </xf>
    <xf numFmtId="0" fontId="17" fillId="2" borderId="36" xfId="0" applyFont="1" applyFill="1" applyBorder="1" applyAlignment="1">
      <alignment wrapText="1"/>
    </xf>
    <xf numFmtId="0" fontId="3" fillId="2" borderId="4" xfId="0" applyFont="1" applyFill="1" applyBorder="1"/>
    <xf numFmtId="0" fontId="3" fillId="0" borderId="8" xfId="0" applyFont="1" applyBorder="1"/>
    <xf numFmtId="0" fontId="3" fillId="2" borderId="4" xfId="0" applyFont="1" applyFill="1" applyBorder="1" applyAlignment="1">
      <alignment wrapText="1"/>
    </xf>
    <xf numFmtId="0" fontId="3" fillId="2" borderId="3" xfId="0" applyFont="1" applyFill="1" applyBorder="1"/>
    <xf numFmtId="165" fontId="3" fillId="0" borderId="17" xfId="2" applyNumberFormat="1" applyFont="1" applyFill="1" applyBorder="1" applyAlignment="1" applyProtection="1">
      <alignment horizontal="center" vertical="center"/>
    </xf>
    <xf numFmtId="165" fontId="3" fillId="12" borderId="17" xfId="2" applyNumberFormat="1" applyFont="1" applyFill="1" applyBorder="1" applyAlignment="1" applyProtection="1">
      <alignment horizontal="center" vertical="center"/>
    </xf>
    <xf numFmtId="165" fontId="3" fillId="7" borderId="17" xfId="2" applyNumberFormat="1" applyFont="1" applyFill="1" applyBorder="1" applyAlignment="1" applyProtection="1">
      <alignment horizontal="center" vertical="center"/>
    </xf>
    <xf numFmtId="0" fontId="0" fillId="2" borderId="2" xfId="0" applyFill="1" applyBorder="1"/>
    <xf numFmtId="165" fontId="3" fillId="14" borderId="1" xfId="2" applyNumberFormat="1" applyFont="1" applyFill="1" applyBorder="1" applyAlignment="1" applyProtection="1">
      <alignment horizontal="center" vertical="center"/>
    </xf>
    <xf numFmtId="0" fontId="19" fillId="13" borderId="6" xfId="0" applyFont="1" applyFill="1" applyBorder="1"/>
    <xf numFmtId="0" fontId="19" fillId="13" borderId="30" xfId="0" applyFont="1" applyFill="1" applyBorder="1"/>
    <xf numFmtId="165" fontId="19" fillId="13" borderId="19" xfId="2" applyNumberFormat="1" applyFont="1" applyFill="1" applyBorder="1" applyAlignment="1" applyProtection="1">
      <alignment horizontal="center" vertical="center" wrapText="1"/>
    </xf>
    <xf numFmtId="0" fontId="19" fillId="13" borderId="23" xfId="0" applyFont="1" applyFill="1" applyBorder="1" applyAlignment="1">
      <alignment horizontal="left"/>
    </xf>
    <xf numFmtId="165" fontId="21" fillId="0" borderId="0" xfId="0" applyNumberFormat="1" applyFont="1" applyAlignment="1">
      <alignment vertical="center"/>
    </xf>
    <xf numFmtId="0" fontId="2" fillId="0" borderId="32" xfId="0" applyFont="1" applyBorder="1"/>
    <xf numFmtId="0" fontId="2" fillId="0" borderId="33" xfId="0" applyFont="1" applyBorder="1"/>
    <xf numFmtId="0" fontId="18" fillId="15" borderId="34" xfId="0" applyFont="1" applyFill="1" applyBorder="1"/>
    <xf numFmtId="0" fontId="4" fillId="15" borderId="35" xfId="0" applyFont="1" applyFill="1" applyBorder="1"/>
    <xf numFmtId="0" fontId="4" fillId="15" borderId="35" xfId="0" applyFont="1" applyFill="1" applyBorder="1" applyAlignment="1">
      <alignment horizontal="center"/>
    </xf>
    <xf numFmtId="0" fontId="4" fillId="15" borderId="36" xfId="0" applyFont="1" applyFill="1" applyBorder="1" applyAlignment="1">
      <alignment horizontal="center"/>
    </xf>
    <xf numFmtId="0" fontId="3" fillId="0" borderId="9" xfId="0" applyFont="1" applyBorder="1"/>
    <xf numFmtId="0" fontId="2" fillId="0" borderId="4" xfId="0" applyFont="1" applyBorder="1"/>
    <xf numFmtId="0" fontId="18" fillId="15" borderId="9" xfId="0" applyFont="1" applyFill="1" applyBorder="1"/>
    <xf numFmtId="0" fontId="23" fillId="15" borderId="4" xfId="0" applyFont="1" applyFill="1" applyBorder="1"/>
    <xf numFmtId="165" fontId="18" fillId="15" borderId="1" xfId="2" applyNumberFormat="1" applyFont="1" applyFill="1" applyBorder="1" applyAlignment="1" applyProtection="1">
      <alignment horizontal="center" vertical="center"/>
    </xf>
    <xf numFmtId="0" fontId="23" fillId="15" borderId="8" xfId="0" applyFont="1" applyFill="1" applyBorder="1"/>
    <xf numFmtId="0" fontId="3" fillId="0" borderId="7" xfId="0" applyFont="1" applyBorder="1"/>
    <xf numFmtId="0" fontId="2" fillId="0" borderId="1" xfId="0" applyFont="1" applyBorder="1"/>
    <xf numFmtId="0" fontId="2" fillId="0" borderId="8" xfId="0" applyFont="1" applyBorder="1"/>
    <xf numFmtId="0" fontId="18" fillId="15" borderId="11" xfId="0" applyFont="1" applyFill="1" applyBorder="1"/>
    <xf numFmtId="0" fontId="18" fillId="15" borderId="44" xfId="0" applyFont="1" applyFill="1" applyBorder="1"/>
    <xf numFmtId="165" fontId="18" fillId="15" borderId="40" xfId="2" applyNumberFormat="1" applyFont="1" applyFill="1" applyBorder="1" applyAlignment="1" applyProtection="1">
      <alignment horizontal="center" vertical="center" wrapText="1"/>
    </xf>
    <xf numFmtId="0" fontId="18" fillId="15" borderId="41" xfId="0" applyFont="1" applyFill="1" applyBorder="1" applyAlignment="1">
      <alignment horizontal="center"/>
    </xf>
    <xf numFmtId="0" fontId="3" fillId="0" borderId="0" xfId="0" applyFont="1"/>
    <xf numFmtId="165" fontId="3" fillId="0" borderId="0" xfId="2" applyNumberFormat="1" applyFont="1" applyFill="1" applyBorder="1" applyAlignment="1" applyProtection="1">
      <alignment horizontal="center" vertical="center"/>
    </xf>
    <xf numFmtId="0" fontId="0" fillId="7" borderId="31" xfId="0" applyFill="1" applyBorder="1" applyProtection="1">
      <protection locked="0"/>
    </xf>
    <xf numFmtId="0" fontId="0" fillId="7" borderId="3" xfId="0" applyFill="1" applyBorder="1" applyProtection="1">
      <protection locked="0"/>
    </xf>
    <xf numFmtId="0" fontId="0" fillId="7" borderId="4" xfId="0" applyFill="1" applyBorder="1" applyProtection="1">
      <protection locked="0"/>
    </xf>
    <xf numFmtId="0" fontId="0" fillId="7" borderId="13" xfId="0" applyFill="1" applyBorder="1" applyAlignment="1" applyProtection="1">
      <alignment horizontal="left"/>
      <protection locked="0"/>
    </xf>
    <xf numFmtId="0" fontId="0" fillId="7" borderId="13" xfId="0" applyFill="1" applyBorder="1" applyAlignment="1" applyProtection="1">
      <alignment horizontal="right"/>
      <protection locked="0"/>
    </xf>
    <xf numFmtId="0" fontId="0" fillId="7" borderId="5" xfId="0" applyFill="1" applyBorder="1" applyProtection="1">
      <protection locked="0"/>
    </xf>
    <xf numFmtId="0" fontId="0" fillId="7" borderId="26" xfId="0" applyFill="1" applyBorder="1" applyProtection="1">
      <protection locked="0"/>
    </xf>
    <xf numFmtId="0" fontId="0" fillId="9" borderId="27" xfId="0" applyFill="1" applyBorder="1" applyProtection="1">
      <protection locked="0"/>
    </xf>
    <xf numFmtId="165" fontId="0" fillId="7" borderId="27" xfId="2" applyNumberFormat="1" applyFont="1" applyFill="1" applyBorder="1" applyProtection="1">
      <protection locked="0"/>
    </xf>
    <xf numFmtId="0" fontId="0" fillId="9" borderId="1" xfId="0" applyFill="1" applyBorder="1" applyProtection="1">
      <protection locked="0"/>
    </xf>
    <xf numFmtId="165" fontId="0" fillId="9" borderId="1" xfId="2" applyNumberFormat="1" applyFont="1" applyFill="1" applyBorder="1" applyProtection="1">
      <protection locked="0"/>
    </xf>
    <xf numFmtId="0" fontId="0" fillId="7" borderId="27" xfId="0" applyFill="1" applyBorder="1" applyProtection="1">
      <protection locked="0"/>
    </xf>
    <xf numFmtId="0" fontId="0" fillId="9" borderId="26" xfId="0" applyFill="1" applyBorder="1" applyProtection="1">
      <protection locked="0"/>
    </xf>
    <xf numFmtId="0" fontId="5" fillId="2" borderId="7" xfId="0" applyFont="1" applyFill="1" applyBorder="1" applyAlignment="1">
      <alignment horizontal="left" vertical="center"/>
    </xf>
    <xf numFmtId="0" fontId="5" fillId="2" borderId="24" xfId="0" applyFont="1" applyFill="1" applyBorder="1" applyAlignment="1">
      <alignment horizontal="left" vertical="center"/>
    </xf>
    <xf numFmtId="0" fontId="5" fillId="2" borderId="22" xfId="0" applyFont="1" applyFill="1" applyBorder="1" applyAlignment="1">
      <alignment horizontal="left" vertical="center"/>
    </xf>
    <xf numFmtId="0" fontId="5" fillId="2" borderId="25" xfId="0" applyFont="1" applyFill="1" applyBorder="1" applyAlignment="1">
      <alignment horizontal="left" vertical="center"/>
    </xf>
    <xf numFmtId="0" fontId="5" fillId="2" borderId="24"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15" fillId="5" borderId="39" xfId="0" applyFont="1" applyFill="1" applyBorder="1" applyAlignment="1">
      <alignment horizontal="center" wrapText="1"/>
    </xf>
    <xf numFmtId="0" fontId="15" fillId="5" borderId="38" xfId="0" applyFont="1" applyFill="1" applyBorder="1" applyAlignment="1">
      <alignment horizontal="center" wrapText="1"/>
    </xf>
    <xf numFmtId="0" fontId="15" fillId="5" borderId="43" xfId="0" applyFont="1" applyFill="1" applyBorder="1" applyAlignment="1">
      <alignment horizontal="center" wrapText="1"/>
    </xf>
    <xf numFmtId="0" fontId="5" fillId="2" borderId="7"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0" fillId="10" borderId="2" xfId="0" applyFill="1" applyBorder="1" applyAlignment="1">
      <alignment horizontal="center" wrapText="1"/>
    </xf>
    <xf numFmtId="0" fontId="0" fillId="10" borderId="4" xfId="0" applyFill="1" applyBorder="1" applyAlignment="1">
      <alignment horizontal="center" wrapText="1"/>
    </xf>
    <xf numFmtId="0" fontId="0" fillId="0" borderId="18" xfId="0" applyBorder="1" applyAlignment="1">
      <alignment horizontal="left" vertical="top" wrapText="1"/>
    </xf>
    <xf numFmtId="0" fontId="0" fillId="0" borderId="16" xfId="0" applyBorder="1" applyAlignment="1">
      <alignment horizontal="left" vertical="top" wrapText="1"/>
    </xf>
    <xf numFmtId="0" fontId="12" fillId="2" borderId="10" xfId="1" applyFill="1" applyBorder="1" applyAlignment="1">
      <alignment horizontal="left" vertical="center" wrapText="1"/>
    </xf>
    <xf numFmtId="0" fontId="12" fillId="2" borderId="14" xfId="1" applyFill="1" applyBorder="1" applyAlignment="1">
      <alignment horizontal="left" vertical="center" wrapText="1"/>
    </xf>
    <xf numFmtId="0" fontId="12" fillId="2" borderId="10" xfId="1" applyFill="1" applyBorder="1" applyAlignment="1">
      <alignment vertical="center" wrapText="1"/>
    </xf>
    <xf numFmtId="0" fontId="12" fillId="2" borderId="14" xfId="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9" fillId="0" borderId="1" xfId="0" applyFont="1" applyBorder="1" applyAlignment="1">
      <alignment vertical="center" wrapText="1"/>
    </xf>
    <xf numFmtId="0" fontId="0" fillId="4" borderId="11" xfId="0" applyFill="1" applyBorder="1" applyAlignment="1">
      <alignment horizontal="left" wrapText="1"/>
    </xf>
    <xf numFmtId="0" fontId="0" fillId="4" borderId="12" xfId="0" applyFill="1" applyBorder="1" applyAlignment="1">
      <alignment horizontal="left" wrapText="1"/>
    </xf>
    <xf numFmtId="0" fontId="9" fillId="3" borderId="5" xfId="0" applyFont="1" applyFill="1" applyBorder="1" applyAlignment="1">
      <alignment vertical="center" wrapText="1"/>
    </xf>
    <xf numFmtId="0" fontId="10" fillId="0" borderId="0" xfId="0" applyFont="1" applyAlignment="1">
      <alignment vertical="top" wrapText="1"/>
    </xf>
    <xf numFmtId="0" fontId="10" fillId="0" borderId="13" xfId="0" applyFont="1" applyBorder="1" applyAlignment="1">
      <alignment vertical="top" wrapText="1"/>
    </xf>
    <xf numFmtId="0" fontId="6" fillId="0" borderId="1" xfId="0" applyFont="1" applyBorder="1" applyAlignment="1">
      <alignment vertical="top" wrapText="1"/>
    </xf>
    <xf numFmtId="0" fontId="9" fillId="0" borderId="1" xfId="0" applyFont="1" applyBorder="1" applyAlignment="1">
      <alignment vertical="top" wrapText="1"/>
    </xf>
    <xf numFmtId="0" fontId="9" fillId="3" borderId="10" xfId="0" applyFont="1" applyFill="1" applyBorder="1" applyAlignment="1">
      <alignment vertical="center" wrapText="1"/>
    </xf>
    <xf numFmtId="0" fontId="9" fillId="3" borderId="14" xfId="0" applyFont="1" applyFill="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8" fillId="2" borderId="1" xfId="0" applyFont="1" applyFill="1" applyBorder="1" applyAlignment="1">
      <alignment vertical="center" wrapText="1"/>
    </xf>
    <xf numFmtId="0" fontId="9" fillId="3" borderId="9" xfId="0" applyFont="1" applyFill="1" applyBorder="1" applyAlignment="1">
      <alignment vertical="center" wrapText="1"/>
    </xf>
    <xf numFmtId="0" fontId="9" fillId="3" borderId="4" xfId="0" applyFont="1" applyFill="1" applyBorder="1" applyAlignment="1">
      <alignment vertical="center" wrapText="1"/>
    </xf>
    <xf numFmtId="0" fontId="14" fillId="3" borderId="1" xfId="0" applyFont="1" applyFill="1" applyBorder="1" applyAlignment="1">
      <alignment vertical="center" wrapText="1"/>
    </xf>
  </cellXfs>
  <cellStyles count="3">
    <cellStyle name="Komma" xfId="2" builtinId="3"/>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hd.health.au.dk/forsupervisors/supervisorandtheassessmentcommittee/travelinfo/honorarium-and-reimbursement-of-travel-expenses" TargetMode="External"/><Relationship Id="rId1" Type="http://schemas.openxmlformats.org/officeDocument/2006/relationships/hyperlink" Target="https://auff.au.dk/bevillinger/stoette-til-afholdelse-af-kurser-og-gruppemoeder-paa-sandbjerg-go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F931-9243-4E5D-A83D-F5381AED6F6D}">
  <sheetPr codeName="Ark1">
    <pageSetUpPr fitToPage="1"/>
  </sheetPr>
  <dimension ref="A1:H663"/>
  <sheetViews>
    <sheetView showGridLines="0" zoomScale="90" zoomScaleNormal="90" workbookViewId="0">
      <pane ySplit="3" topLeftCell="A27" activePane="bottomLeft" state="frozen"/>
      <selection pane="bottomLeft" activeCell="N9" sqref="N9"/>
    </sheetView>
  </sheetViews>
  <sheetFormatPr defaultColWidth="8.81640625" defaultRowHeight="14" x14ac:dyDescent="0.3"/>
  <cols>
    <col min="1" max="1" width="45.453125" style="2" customWidth="1"/>
    <col min="2" max="2" width="63.453125" style="2" customWidth="1"/>
    <col min="3" max="4" width="13.81640625" style="4" customWidth="1"/>
    <col min="5" max="5" width="167.453125" style="4" customWidth="1"/>
    <col min="6" max="6" width="10.453125" style="2" customWidth="1"/>
    <col min="7" max="7" width="108.453125" style="2" hidden="1" customWidth="1"/>
    <col min="8" max="16384" width="8.81640625" style="2"/>
  </cols>
  <sheetData>
    <row r="1" spans="1:7" ht="14.5" thickBot="1" x14ac:dyDescent="0.35">
      <c r="A1" s="51" t="s">
        <v>206</v>
      </c>
    </row>
    <row r="2" spans="1:7" ht="19" thickBot="1" x14ac:dyDescent="0.5">
      <c r="A2" s="152" t="s">
        <v>1</v>
      </c>
      <c r="B2" s="153"/>
      <c r="C2" s="153"/>
      <c r="D2" s="153"/>
      <c r="E2" s="154"/>
    </row>
    <row r="3" spans="1:7" s="15" customFormat="1" ht="26.5" thickBot="1" x14ac:dyDescent="0.35">
      <c r="A3" s="52"/>
      <c r="B3" s="53"/>
      <c r="C3" s="54" t="s">
        <v>202</v>
      </c>
      <c r="D3" s="54" t="s">
        <v>203</v>
      </c>
      <c r="E3" s="55" t="s">
        <v>65</v>
      </c>
    </row>
    <row r="4" spans="1:7" ht="14.5" thickBot="1" x14ac:dyDescent="0.35">
      <c r="A4" s="56" t="s">
        <v>82</v>
      </c>
      <c r="B4" s="57"/>
      <c r="C4" s="58"/>
      <c r="D4" s="58"/>
      <c r="E4" s="59"/>
      <c r="G4" s="2" t="s">
        <v>142</v>
      </c>
    </row>
    <row r="5" spans="1:7" ht="14.5" x14ac:dyDescent="0.3">
      <c r="A5" s="145" t="s">
        <v>145</v>
      </c>
      <c r="B5" s="60" t="s">
        <v>99</v>
      </c>
      <c r="C5" s="61"/>
      <c r="D5" s="62">
        <f>(No._of_lecture_hours__AU_staff_only*Preparation_factor_per_lecture_hour*Teaching_and_course_management_rate_per_hour)*-1</f>
        <v>0</v>
      </c>
      <c r="E5" s="63" t="str">
        <f>_xlfn.TEXTJOIN(" x ",TRUE,'Course data'!K9,'Course data'!K18,'Course data'!K22)</f>
        <v>No. of lecture hours (AU staff only) () x Preparation factor per lecture hour (3,5) x Teaching and course management rate per hour (341,26)</v>
      </c>
      <c r="G5" s="64" t="s">
        <v>153</v>
      </c>
    </row>
    <row r="6" spans="1:7" ht="14.5" x14ac:dyDescent="0.3">
      <c r="A6" s="145"/>
      <c r="B6" s="65" t="s">
        <v>100</v>
      </c>
      <c r="C6" s="66"/>
      <c r="D6" s="67">
        <f>(No._of_other_class_related_hours____AU_staff_only*Preparation_factor_per_other_lecture_hour*Teaching_and_course_management_rate_per_hour)*-1</f>
        <v>0</v>
      </c>
      <c r="E6" s="63" t="str">
        <f>_xlfn.TEXTJOIN(" x ",TRUE,'Course data'!K11,'Course data'!K19,'Course data'!K22)</f>
        <v>No. of other class related hours (AU staff only) () x Preparation factor per other lecture hour (2,5) x Teaching and course management rate per hour (341,26)</v>
      </c>
      <c r="G6" s="64" t="s">
        <v>154</v>
      </c>
    </row>
    <row r="7" spans="1:7" ht="15.75" customHeight="1" x14ac:dyDescent="0.3">
      <c r="A7" s="155" t="s">
        <v>60</v>
      </c>
      <c r="B7" s="68" t="s">
        <v>29</v>
      </c>
      <c r="C7" s="69"/>
      <c r="D7" s="70">
        <f>(No._of_preparation_hours___course_management__only_one_course_leader_per_course*Teaching_and_course_management_rate_per_hour*Preparation_factor__per_management_hour)*-1</f>
        <v>0</v>
      </c>
      <c r="E7" s="71" t="str">
        <f>_xlfn.TEXTJOIN(" x ",TRUE,'Course data'!K13,'Course data'!K22,'Course data'!K20)</f>
        <v>No. of preparation hours - course management (only one course leader per course) () x Teaching and course management rate per hour (341,26) x Preparation factor per management hour (1)</v>
      </c>
      <c r="G7" s="64" t="s">
        <v>155</v>
      </c>
    </row>
    <row r="8" spans="1:7" ht="14.5" x14ac:dyDescent="0.3">
      <c r="A8" s="145"/>
      <c r="B8" s="72" t="s">
        <v>4</v>
      </c>
      <c r="C8" s="73"/>
      <c r="D8" s="74">
        <f>(No._of_presence_hours___course_mangement__only_one_course_leader_per_course*Teaching_and_course_management_rate_per_hour*Preparation_factor__per_management_hour)*-1</f>
        <v>0</v>
      </c>
      <c r="E8" s="75" t="str">
        <f>_xlfn.TEXTJOIN(" x ",TRUE,'Course data'!K14,'Course data'!K22,'Course data'!K20)</f>
        <v>No. of presence hours - course mangement (only one course leader per course) () x Teaching and course management rate per hour (341,26) x Preparation factor per management hour (1)</v>
      </c>
      <c r="G8" s="64" t="s">
        <v>156</v>
      </c>
    </row>
    <row r="9" spans="1:7" ht="15.75" customHeight="1" x14ac:dyDescent="0.3">
      <c r="A9" s="76" t="s">
        <v>40</v>
      </c>
      <c r="B9" s="77" t="s">
        <v>63</v>
      </c>
      <c r="C9" s="78"/>
      <c r="D9" s="79">
        <f>(No._of_extra_hours__eg._Lab_preparations__exam_papers__assignments_etc.*Teaching_and_course_management_rate_per_hour*Preparation_factor__per_management_hour)*-1</f>
        <v>0</v>
      </c>
      <c r="E9" s="71" t="str">
        <f>_xlfn.TEXTJOIN(" x ",TRUE,'Course data'!K15,'Course data'!K22,'Course data'!K20)</f>
        <v>No. of extra hours (eg. Lab-preparations, exam papers, assignments etc.) () x Teaching and course management rate per hour (341,26) x Preparation factor per management hour (1)</v>
      </c>
      <c r="G9" s="64" t="s">
        <v>157</v>
      </c>
    </row>
    <row r="10" spans="1:7" ht="16.5" customHeight="1" x14ac:dyDescent="0.3">
      <c r="A10" s="76" t="s">
        <v>5</v>
      </c>
      <c r="B10" s="77"/>
      <c r="C10" s="80">
        <f>(C5+C6+C9)*20%</f>
        <v>0</v>
      </c>
      <c r="D10" s="79">
        <f>(D5+D6+D9)*20%</f>
        <v>0</v>
      </c>
      <c r="E10" s="71" t="str">
        <f>"20% adminstrative contribution of ""Teaching, AU staff only"" and ""Extra hours"" ("&amp;ROUND(D5+D6+D9,0)&amp;" x 20%)"</f>
        <v>20% adminstrative contribution of "Teaching, AU staff only" and "Extra hours" (0 x 20%)</v>
      </c>
      <c r="G10" s="64" t="s">
        <v>158</v>
      </c>
    </row>
    <row r="11" spans="1:7" ht="16.5" customHeight="1" x14ac:dyDescent="0.3">
      <c r="A11" s="81" t="s">
        <v>115</v>
      </c>
      <c r="B11" s="82"/>
      <c r="C11" s="83">
        <f>SUM(C5:C10)</f>
        <v>0</v>
      </c>
      <c r="D11" s="83">
        <f>SUM(D5:D10)</f>
        <v>0</v>
      </c>
      <c r="E11" s="84"/>
      <c r="G11" s="85" t="s">
        <v>159</v>
      </c>
    </row>
    <row r="12" spans="1:7" ht="14.5" x14ac:dyDescent="0.3">
      <c r="A12" s="145" t="s">
        <v>146</v>
      </c>
      <c r="B12" s="65" t="s">
        <v>2</v>
      </c>
      <c r="C12" s="86"/>
      <c r="D12" s="87">
        <f>(No._of_lecture_hours___external_teachers__not_affiliated_with_AU*Teaching_and_course_management_rate_per_hour*Preparation_factor_per_lecture_hour)*-1</f>
        <v>0</v>
      </c>
      <c r="E12" s="71" t="str">
        <f>_xlfn.TEXTJOIN(" x ",TRUE,'Course data'!K10,'Course data'!K22,'Course data'!K18)</f>
        <v>No. of lecture hours - external teachers (not affiliated with AU) () x Teaching and course management rate per hour (341,26) x Preparation factor per lecture hour (3,5)</v>
      </c>
      <c r="G12" s="64" t="s">
        <v>160</v>
      </c>
    </row>
    <row r="13" spans="1:7" ht="14.5" x14ac:dyDescent="0.3">
      <c r="A13" s="146"/>
      <c r="B13" s="88" t="s">
        <v>3</v>
      </c>
      <c r="C13" s="89"/>
      <c r="D13" s="90">
        <f>(No._of_other_class_related_hours___external_teachers__not_affiliated_with_AU*Teaching_and_course_management_rate_per_hour*Preparation_factor_per_other_lecture_hour)*-1</f>
        <v>0</v>
      </c>
      <c r="E13" s="71" t="str">
        <f>_xlfn.TEXTJOIN(" x ",TRUE,'Course data'!K12,'Course data'!K22,'Course data'!K19)</f>
        <v>No. of other class related hours - external teachers (not affiliated with AU) () x Teaching and course management rate per hour (341,26) x Preparation factor per other lecture hour (2,5)</v>
      </c>
      <c r="G13" s="64" t="s">
        <v>161</v>
      </c>
    </row>
    <row r="14" spans="1:7" ht="16.5" customHeight="1" x14ac:dyDescent="0.3">
      <c r="A14" s="81" t="s">
        <v>116</v>
      </c>
      <c r="B14" s="82"/>
      <c r="C14" s="83">
        <f>SUM(C11:C13)</f>
        <v>0</v>
      </c>
      <c r="D14" s="83">
        <f>SUM(D11:D13)</f>
        <v>0</v>
      </c>
      <c r="E14" s="84"/>
      <c r="G14" s="85" t="s">
        <v>162</v>
      </c>
    </row>
    <row r="15" spans="1:7" ht="16.5" customHeight="1" thickBot="1" x14ac:dyDescent="0.35">
      <c r="A15" s="91" t="s">
        <v>92</v>
      </c>
      <c r="B15" s="60" t="s">
        <v>147</v>
      </c>
      <c r="C15" s="61">
        <f>Academic_staff__Postdocs__other_students_and_external_No_of_Persons_covered_by_Dep.__travel*Number_of_ECTS*Price_per_ECTS</f>
        <v>0</v>
      </c>
      <c r="D15" s="92">
        <f>Academic_staff__Postdocs__other_students_and_external_No_of_Persons_covered_by_GS__travel*Number_of_ECTS*Price_per_ECTS</f>
        <v>0</v>
      </c>
      <c r="E15" s="71" t="str">
        <f>_xlfn.TEXTJOIN(" x ",TRUE,'Course data'!G71,'Course data'!K17,'Course data'!K21)</f>
        <v>Number of persons covered by Department (0) / Number of persons covered by Graduate School (0) x Number of ECTS () x Price per ECTS (1200)</v>
      </c>
      <c r="G15" s="64" t="s">
        <v>163</v>
      </c>
    </row>
    <row r="16" spans="1:7" ht="15" thickBot="1" x14ac:dyDescent="0.35">
      <c r="A16" s="56" t="s">
        <v>95</v>
      </c>
      <c r="B16" s="57"/>
      <c r="C16" s="58">
        <f>SUM(C14:C15)</f>
        <v>0</v>
      </c>
      <c r="D16" s="58">
        <f>SUM(D14:D15)</f>
        <v>0</v>
      </c>
      <c r="E16" s="59"/>
      <c r="G16" s="85" t="s">
        <v>164</v>
      </c>
    </row>
    <row r="17" spans="1:7" ht="15.75" customHeight="1" thickBot="1" x14ac:dyDescent="0.35">
      <c r="A17" s="93"/>
      <c r="B17" s="94"/>
      <c r="C17" s="95"/>
      <c r="D17" s="95"/>
      <c r="E17" s="96"/>
      <c r="G17" s="64"/>
    </row>
    <row r="18" spans="1:7" ht="15" thickBot="1" x14ac:dyDescent="0.35">
      <c r="A18" s="56" t="s">
        <v>81</v>
      </c>
      <c r="B18" s="57"/>
      <c r="C18" s="58"/>
      <c r="D18" s="58"/>
      <c r="E18" s="59"/>
      <c r="G18" s="64" t="s">
        <v>165</v>
      </c>
    </row>
    <row r="19" spans="1:7" ht="14.5" x14ac:dyDescent="0.3">
      <c r="A19" s="149" t="s">
        <v>75</v>
      </c>
      <c r="B19" s="97" t="s">
        <v>31</v>
      </c>
      <c r="C19" s="61">
        <f>(Health_PhD_students_and_Research_Year_No_of_Persons_covered_by_Dep.__residential*Price_for_stay_per_night_per_attendee)*-1</f>
        <v>0</v>
      </c>
      <c r="D19" s="62">
        <f>(Health_PhD_students_and_Research_Year_No_of_Persons_covered_by_GS__residential*Price_for_stay_per_night_per_attendee)*-1</f>
        <v>0</v>
      </c>
      <c r="E19" s="98" t="str">
        <f>_xlfn.TEXTJOIN(" x ",TRUE,'Course data'!I69,'Course data'!K24)</f>
        <v>Number of days covered by Department (0) / Number of days covered by Graduate School (0) x Price for stay per night per attendee (1308,75)</v>
      </c>
      <c r="G19" s="64" t="s">
        <v>166</v>
      </c>
    </row>
    <row r="20" spans="1:7" ht="14.5" x14ac:dyDescent="0.3">
      <c r="A20" s="150"/>
      <c r="B20" s="99" t="s">
        <v>148</v>
      </c>
      <c r="C20" s="61">
        <f>(External_PhD_students__Open_Market__No_of_Persons_covered_by_Dep.__residential*Price_for_stay_per_night_per_attendee)*-1</f>
        <v>0</v>
      </c>
      <c r="D20" s="62">
        <f>(External_PhD_students__Open_Market__No_of_Persons_covered_by_GS__residential*Price_for_stay_per_night_per_attendee)*-1</f>
        <v>0</v>
      </c>
      <c r="E20" s="98" t="str">
        <f>_xlfn.TEXTJOIN(" x ",TRUE,'Course data'!I70,'Course data'!K24)</f>
        <v>Number of days covered by Department (0) / Number of days covered by Graduate School (0) x Price for stay per night per attendee (1308,75)</v>
      </c>
      <c r="G20" s="64" t="s">
        <v>167</v>
      </c>
    </row>
    <row r="21" spans="1:7" ht="14.5" x14ac:dyDescent="0.3">
      <c r="A21" s="150"/>
      <c r="B21" s="97" t="s">
        <v>30</v>
      </c>
      <c r="C21" s="61">
        <f>(Academic_staff__Postdocs__other_students_and_external_No_of_Persons_covered_by_Dep.__residential*Price_for_stay_per_night_per_attendee)*-1</f>
        <v>0</v>
      </c>
      <c r="D21" s="62">
        <f>(Academic_staff__Postdocs__other_students_and_external_No_of_Persons_covered_by_GS__residential*Price_for_stay_per_night_per_attendee)*-1</f>
        <v>0</v>
      </c>
      <c r="E21" s="98" t="str">
        <f>_xlfn.TEXTJOIN(" x ",TRUE,'Course data'!I71,'Course data'!K24)</f>
        <v>Number of days covered by Department (0) / Number of days covered by Graduate School (0) x Price for stay per night per attendee (1308,75)</v>
      </c>
      <c r="G21" s="64" t="s">
        <v>168</v>
      </c>
    </row>
    <row r="22" spans="1:7" ht="14.5" x14ac:dyDescent="0.3">
      <c r="A22" s="150"/>
      <c r="B22" s="99" t="s">
        <v>7</v>
      </c>
      <c r="C22" s="61">
        <f>(Course_leader_No_of_Persons_covered_by_Dep.__residential*Price_for_stay_per_night_per_attendee)*-1</f>
        <v>0</v>
      </c>
      <c r="D22" s="62">
        <f>(Course_leader_No_of_Persons_covered_by_GS__residential*Price_for_stay_per_night_per_attendee)*-1</f>
        <v>0</v>
      </c>
      <c r="E22" s="98" t="str">
        <f>_xlfn.TEXTJOIN(" x ",TRUE,'Course data'!I72,'Course data'!K24)</f>
        <v>Number of days covered by Department (0) / Number of days covered by Graduate School (0) x Price for stay per night per attendee (1308,75)</v>
      </c>
      <c r="G22" s="64" t="s">
        <v>169</v>
      </c>
    </row>
    <row r="23" spans="1:7" ht="14.5" x14ac:dyDescent="0.3">
      <c r="A23" s="150"/>
      <c r="B23" s="99" t="s">
        <v>8</v>
      </c>
      <c r="C23" s="61">
        <f>(Internal_AU_Teachers_No_of_Persons_covered_by_Dep.__residential*Price_for_stay_per_night_per_attendee)*-1</f>
        <v>0</v>
      </c>
      <c r="D23" s="62">
        <f>(Internal_AU_Teachers_No_of_Persons_covered_by_GS__residential*Price_for_stay_per_night_per_attendee)*-1</f>
        <v>0</v>
      </c>
      <c r="E23" s="98" t="str">
        <f>_xlfn.TEXTJOIN(" x ",TRUE,'Course data'!I73,'Course data'!K24)</f>
        <v>Number of days covered by Department (0) / Number of days covered by Graduate School (0) x Price for stay per night per attendee (1308,75)</v>
      </c>
      <c r="G23" s="64" t="s">
        <v>170</v>
      </c>
    </row>
    <row r="24" spans="1:7" ht="14.5" x14ac:dyDescent="0.3">
      <c r="A24" s="150"/>
      <c r="B24" s="97" t="s">
        <v>72</v>
      </c>
      <c r="C24" s="61">
        <f>(External_teachers___DK__No_of_Persons_covered_by_Dep.__residential*Price_for_stay_per_night_per_attendee)*-1</f>
        <v>0</v>
      </c>
      <c r="D24" s="62">
        <f>(External_teachers___DK__No_of_Persons_covered_by_GS__residential*Price_for_stay_per_night_per_attendee)*-1</f>
        <v>0</v>
      </c>
      <c r="E24" s="98" t="str">
        <f>_xlfn.TEXTJOIN(" x ",TRUE,'Course data'!I74,'Course data'!K24)</f>
        <v>Number of days covered by Department (0) / Number of days covered by Graduate School (0) x Price for stay per night per attendee (1308,75)</v>
      </c>
      <c r="G24" s="64" t="s">
        <v>171</v>
      </c>
    </row>
    <row r="25" spans="1:7" ht="14.5" x14ac:dyDescent="0.3">
      <c r="A25" s="150"/>
      <c r="B25" s="97" t="s">
        <v>73</v>
      </c>
      <c r="C25" s="61">
        <f>(External_teachers___EU__No_of_Persons_covered_by_Dep.__residential*Price_for_stay_per_night_per_attendee)*-1</f>
        <v>0</v>
      </c>
      <c r="D25" s="62">
        <f>(External_teachers___EU__No_of_Persons_covered_by_GS__residential*Price_for_stay_per_night_per_attendee)*-1</f>
        <v>0</v>
      </c>
      <c r="E25" s="98" t="str">
        <f>_xlfn.TEXTJOIN(" x ",TRUE,'Course data'!I75,'Course data'!K24)</f>
        <v>Number of days covered by Department (0) / Number of days covered by Graduate School (0) x Price for stay per night per attendee (1308,75)</v>
      </c>
      <c r="G25" s="64" t="s">
        <v>172</v>
      </c>
    </row>
    <row r="26" spans="1:7" ht="14.5" x14ac:dyDescent="0.3">
      <c r="A26" s="150"/>
      <c r="B26" s="97" t="s">
        <v>74</v>
      </c>
      <c r="C26" s="61">
        <f>(External_teachers___Overseas__No_of_Persons_covered_by_Dep.__residential*Price_for_stay_per_night_per_attendee)*-1</f>
        <v>0</v>
      </c>
      <c r="D26" s="62">
        <f>(External_teachers___Overseas__No_of_Persons_covered_by_GS__residential*Price_for_stay_per_night_per_attendee)*-1</f>
        <v>0</v>
      </c>
      <c r="E26" s="98" t="str">
        <f>_xlfn.TEXTJOIN(" x ",TRUE,'Course data'!I76,'Course data'!K24)</f>
        <v>Number of days covered by Department (0) / Number of days covered by Graduate School (0) x Price for stay per night per attendee (1308,75)</v>
      </c>
      <c r="G26" s="64" t="s">
        <v>173</v>
      </c>
    </row>
    <row r="27" spans="1:7" ht="14.5" x14ac:dyDescent="0.3">
      <c r="A27" s="150"/>
      <c r="B27" s="100" t="s">
        <v>117</v>
      </c>
      <c r="C27" s="101">
        <f>(Extraordinary_cost_1_Department)*-1</f>
        <v>0</v>
      </c>
      <c r="D27" s="102">
        <f>(Extraordinary_cost_1_GS)*-1</f>
        <v>0</v>
      </c>
      <c r="E27" s="98" t="str">
        <f>IF('Course data'!B35="","",'Course data'!B35)</f>
        <v/>
      </c>
      <c r="G27" s="64" t="s">
        <v>174</v>
      </c>
    </row>
    <row r="28" spans="1:7" ht="14.5" x14ac:dyDescent="0.3">
      <c r="A28" s="150"/>
      <c r="B28" s="100" t="s">
        <v>117</v>
      </c>
      <c r="C28" s="101">
        <f>(Extraordinary_cost_2_Department)*-1</f>
        <v>0</v>
      </c>
      <c r="D28" s="102">
        <f>(Extraordinary_cost_2_GS)*-1</f>
        <v>0</v>
      </c>
      <c r="E28" s="98" t="str">
        <f>IF('Course data'!B36="","",'Course data'!B36)</f>
        <v/>
      </c>
      <c r="G28" s="64" t="s">
        <v>175</v>
      </c>
    </row>
    <row r="29" spans="1:7" ht="14.5" x14ac:dyDescent="0.3">
      <c r="A29" s="156"/>
      <c r="B29" s="100" t="s">
        <v>117</v>
      </c>
      <c r="C29" s="101">
        <f>(Extraordinary_cost_3_Department)*-1</f>
        <v>0</v>
      </c>
      <c r="D29" s="102">
        <f>(Extraordinary_cost_3_GS)*-1</f>
        <v>0</v>
      </c>
      <c r="E29" s="98" t="str">
        <f>IF('Course data'!B37="","",'Course data'!B37)</f>
        <v/>
      </c>
      <c r="G29" s="64" t="s">
        <v>176</v>
      </c>
    </row>
    <row r="30" spans="1:7" ht="14.5" x14ac:dyDescent="0.3">
      <c r="A30" s="146" t="s">
        <v>71</v>
      </c>
      <c r="B30" s="65" t="s">
        <v>72</v>
      </c>
      <c r="C30" s="101">
        <f>(External_teachers___DK__No_of_Persons_covered_by_Dep.__travel*Travel_expenses___DK)*-1</f>
        <v>0</v>
      </c>
      <c r="D30" s="90">
        <f>(External_teachers___DK__No_of_Persons_covered_by_GS__travel*Travel_expenses___DK)*-1</f>
        <v>0</v>
      </c>
      <c r="E30" s="98" t="str">
        <f>_xlfn.TEXTJOIN(" x ",TRUE,'Course data'!G74,'Course data'!K25)</f>
        <v>Number of persons covered by Department (0) / Number of persons covered by Graduate School (0) x Travel expenses - DK (1500)</v>
      </c>
      <c r="G30" s="64" t="s">
        <v>177</v>
      </c>
    </row>
    <row r="31" spans="1:7" ht="14.5" x14ac:dyDescent="0.3">
      <c r="A31" s="147"/>
      <c r="B31" s="65" t="s">
        <v>73</v>
      </c>
      <c r="C31" s="101">
        <f>(External_teachers___EU__No_of_Persons_covered_by_Dep.__travel*Travel_expenses___EU)*-1</f>
        <v>0</v>
      </c>
      <c r="D31" s="90">
        <f>(External_teachers___EU__No_of_Persons_covered_by_GS__travel*Travel_expenses___EU)*-1</f>
        <v>0</v>
      </c>
      <c r="E31" s="98" t="str">
        <f>_xlfn.TEXTJOIN(" x ",TRUE,'Course data'!G75,'Course data'!K26)</f>
        <v>Number of persons covered by Department (0) / Number of persons covered by Graduate School (0) x Travel expenses - EU (8000)</v>
      </c>
      <c r="G31" s="64" t="s">
        <v>178</v>
      </c>
    </row>
    <row r="32" spans="1:7" ht="14.5" x14ac:dyDescent="0.3">
      <c r="A32" s="148"/>
      <c r="B32" s="65" t="s">
        <v>74</v>
      </c>
      <c r="C32" s="101">
        <f>(External_teachers___Overseas__No_of_Persons_covered_by_Dep.__travel*Travel_expenses___Overseas)*-1</f>
        <v>0</v>
      </c>
      <c r="D32" s="90">
        <f>(External_teachers___Overseas__No_of_Persons_covered_by_GS__travel*Travel_expenses___Overseas)*-1</f>
        <v>0</v>
      </c>
      <c r="E32" s="98" t="str">
        <f>_xlfn.TEXTJOIN(" x ",TRUE,'Course data'!G76,'Course data'!K27)</f>
        <v>Number of persons covered by Department (0) / Number of persons covered by Graduate School (0) x Travel expenses - Overseas (15000)</v>
      </c>
      <c r="G32" s="64" t="s">
        <v>179</v>
      </c>
    </row>
    <row r="33" spans="1:7" ht="14.5" x14ac:dyDescent="0.3">
      <c r="A33" s="81" t="s">
        <v>96</v>
      </c>
      <c r="B33" s="82"/>
      <c r="C33" s="83">
        <f>SUM(C19:C32)</f>
        <v>0</v>
      </c>
      <c r="D33" s="83">
        <f>SUM(D19:D32)</f>
        <v>0</v>
      </c>
      <c r="E33" s="84"/>
      <c r="G33" s="85" t="s">
        <v>180</v>
      </c>
    </row>
    <row r="34" spans="1:7" ht="14.5" x14ac:dyDescent="0.3">
      <c r="A34" s="149" t="s">
        <v>92</v>
      </c>
      <c r="B34" s="60" t="s">
        <v>93</v>
      </c>
      <c r="C34" s="101">
        <f>IF(AUFF_choice="Summer",Summer_rate,Winter_rate)*All_Persons_covered_by_Dep._residential</f>
        <v>0</v>
      </c>
      <c r="D34" s="103"/>
      <c r="E34" s="98" t="str">
        <f>_xlfn.TEXTJOIN(" x ",TRUE,'Course data'!J67,IF('Course data'!C6="Summer",'Course data'!K28,'Course data'!K29))</f>
        <v>Number of days covered by Department (0) x AUFF contribution Winter (800)</v>
      </c>
      <c r="G34" s="64" t="s">
        <v>165</v>
      </c>
    </row>
    <row r="35" spans="1:7" ht="14.5" x14ac:dyDescent="0.3">
      <c r="A35" s="150"/>
      <c r="B35" s="60" t="s">
        <v>114</v>
      </c>
      <c r="C35" s="101"/>
      <c r="D35" s="103">
        <f>IF(AUFF_choice="Summer",Summer_rate,Winter_rate)*All_Persons_covered_by_GS_residential</f>
        <v>0</v>
      </c>
      <c r="E35" s="98" t="str">
        <f>_xlfn.TEXTJOIN(" x ",TRUE,'Course data'!I67,IF('Course data'!C6="Summer",'Course data'!K28,'Course data'!K29))&amp;" Note: This is not a reel income. Will be decucted from the costs"</f>
        <v>Number of days covered by Graduate School (0) x AUFF contribution Winter (800) Note: This is not a reel income. Will be decucted from the costs</v>
      </c>
      <c r="G35" s="64" t="s">
        <v>181</v>
      </c>
    </row>
    <row r="36" spans="1:7" ht="15" thickBot="1" x14ac:dyDescent="0.35">
      <c r="A36" s="151"/>
      <c r="B36" s="60" t="s">
        <v>94</v>
      </c>
      <c r="C36" s="61">
        <f>SUM('Course data'!J46:J48)*(Price_for_stay_per_night_per_attendee-(IF(AUFF_choice="Summer",Summer_rate,Winter_rate)))</f>
        <v>0</v>
      </c>
      <c r="D36" s="92">
        <f>SUM('Course data'!I46:I48)*(Price_for_stay_per_night_per_attendee-(IF(AUFF_choice="Summer",Summer_rate,Winter_rate)))</f>
        <v>0</v>
      </c>
      <c r="E36" s="98" t="str">
        <f>_xlfn.TEXTJOIN(" x ",TRUE,'Course data'!I80,'Course data'!I83)</f>
        <v>Number of days covered by Department (0) / Number of days covered by Graduate School (0) x Residential costs not covered by AUFF (508,75)</v>
      </c>
      <c r="G36" s="64" t="s">
        <v>182</v>
      </c>
    </row>
    <row r="37" spans="1:7" ht="15" thickBot="1" x14ac:dyDescent="0.35">
      <c r="A37" s="56" t="s">
        <v>112</v>
      </c>
      <c r="B37" s="57"/>
      <c r="C37" s="58">
        <f>SUM(C33:C36)</f>
        <v>0</v>
      </c>
      <c r="D37" s="58">
        <f>SUM(D33:D36)</f>
        <v>0</v>
      </c>
      <c r="E37" s="59"/>
      <c r="G37" s="64" t="s">
        <v>183</v>
      </c>
    </row>
    <row r="38" spans="1:7" ht="15.75" customHeight="1" thickBot="1" x14ac:dyDescent="0.35">
      <c r="A38" s="93"/>
      <c r="B38" s="94"/>
      <c r="C38" s="95"/>
      <c r="D38" s="95"/>
      <c r="E38" s="96"/>
      <c r="G38" s="64" t="s">
        <v>165</v>
      </c>
    </row>
    <row r="39" spans="1:7" ht="15" thickBot="1" x14ac:dyDescent="0.35">
      <c r="A39" s="56" t="s">
        <v>6</v>
      </c>
      <c r="B39" s="57"/>
      <c r="C39" s="58"/>
      <c r="D39" s="58"/>
      <c r="E39" s="59"/>
      <c r="G39" s="64" t="s">
        <v>165</v>
      </c>
    </row>
    <row r="40" spans="1:7" ht="15" thickBot="1" x14ac:dyDescent="0.4">
      <c r="A40" s="76" t="s">
        <v>102</v>
      </c>
      <c r="B40" s="104"/>
      <c r="C40" s="61">
        <f>Material_costs_etc.__covered_by_Department*-1</f>
        <v>0</v>
      </c>
      <c r="D40" s="105">
        <f>Material_costs_etc.__covered_by_Graduate_School*-1</f>
        <v>0</v>
      </c>
      <c r="E40" s="98" t="s">
        <v>113</v>
      </c>
      <c r="G40" s="64" t="s">
        <v>184</v>
      </c>
    </row>
    <row r="41" spans="1:7" ht="15" thickBot="1" x14ac:dyDescent="0.35">
      <c r="A41" s="56" t="s">
        <v>66</v>
      </c>
      <c r="B41" s="57"/>
      <c r="C41" s="58">
        <f>C40</f>
        <v>0</v>
      </c>
      <c r="D41" s="58">
        <f>D40</f>
        <v>0</v>
      </c>
      <c r="E41" s="59"/>
      <c r="G41" s="85" t="s">
        <v>185</v>
      </c>
    </row>
    <row r="42" spans="1:7" ht="15" hidden="1" thickBot="1" x14ac:dyDescent="0.35">
      <c r="A42" s="93"/>
      <c r="B42" s="94"/>
      <c r="C42" s="95"/>
      <c r="D42" s="95"/>
      <c r="E42" s="96"/>
      <c r="G42" s="64" t="s">
        <v>165</v>
      </c>
    </row>
    <row r="43" spans="1:7" ht="15" hidden="1" thickBot="1" x14ac:dyDescent="0.35">
      <c r="A43" s="56" t="s">
        <v>67</v>
      </c>
      <c r="B43" s="57"/>
      <c r="C43" s="58">
        <f>C41+C33+C14</f>
        <v>0</v>
      </c>
      <c r="D43" s="58">
        <f>D41+D33+D14</f>
        <v>0</v>
      </c>
      <c r="E43" s="59"/>
      <c r="G43" s="85" t="s">
        <v>186</v>
      </c>
    </row>
    <row r="44" spans="1:7" ht="15" hidden="1" thickBot="1" x14ac:dyDescent="0.35">
      <c r="A44" s="93"/>
      <c r="B44" s="94"/>
      <c r="C44" s="95"/>
      <c r="D44" s="95"/>
      <c r="E44" s="96"/>
      <c r="G44" s="64" t="s">
        <v>165</v>
      </c>
    </row>
    <row r="45" spans="1:7" ht="15" hidden="1" thickBot="1" x14ac:dyDescent="0.35">
      <c r="A45" s="56" t="s">
        <v>98</v>
      </c>
      <c r="B45" s="57"/>
      <c r="C45" s="58">
        <f>C15+C34+C35+C36</f>
        <v>0</v>
      </c>
      <c r="D45" s="58">
        <f>D15+D34+D35+D36</f>
        <v>0</v>
      </c>
      <c r="E45" s="59"/>
      <c r="G45" s="85" t="s">
        <v>187</v>
      </c>
    </row>
    <row r="46" spans="1:7" ht="15" thickBot="1" x14ac:dyDescent="0.35">
      <c r="A46" s="93"/>
      <c r="B46" s="94"/>
      <c r="C46" s="95"/>
      <c r="D46" s="95"/>
      <c r="E46" s="96"/>
      <c r="G46" s="64" t="s">
        <v>165</v>
      </c>
    </row>
    <row r="47" spans="1:7" s="51" customFormat="1" ht="15" thickBot="1" x14ac:dyDescent="0.35">
      <c r="A47" s="106" t="s">
        <v>198</v>
      </c>
      <c r="B47" s="107"/>
      <c r="C47" s="108">
        <f>C43+C45</f>
        <v>0</v>
      </c>
      <c r="D47" s="108">
        <f>D43+D45</f>
        <v>0</v>
      </c>
      <c r="E47" s="109" t="s">
        <v>134</v>
      </c>
      <c r="G47" s="110" t="s">
        <v>188</v>
      </c>
    </row>
    <row r="48" spans="1:7" ht="15" thickBot="1" x14ac:dyDescent="0.35">
      <c r="A48" s="111"/>
      <c r="C48" s="2"/>
      <c r="D48" s="2"/>
      <c r="E48" s="112"/>
      <c r="G48" s="64" t="s">
        <v>165</v>
      </c>
    </row>
    <row r="49" spans="1:8" ht="14.5" x14ac:dyDescent="0.3">
      <c r="A49" s="113" t="s">
        <v>141</v>
      </c>
      <c r="B49" s="114"/>
      <c r="C49" s="115"/>
      <c r="D49" s="115"/>
      <c r="E49" s="116"/>
      <c r="G49" s="64" t="s">
        <v>165</v>
      </c>
    </row>
    <row r="50" spans="1:8" ht="14.5" x14ac:dyDescent="0.3">
      <c r="A50" s="117" t="s">
        <v>152</v>
      </c>
      <c r="B50" s="118"/>
      <c r="C50" s="61"/>
      <c r="D50" s="62">
        <f>SUM(D5:D10)+SUM(D19:D29)</f>
        <v>0</v>
      </c>
      <c r="E50" s="98" t="str">
        <f>"Subtotal - transfer to the Department for teaching ("&amp;ROUND(SUM(D5:D10),0)&amp;") + residential costs and extraordinary cost for external teachers to be covered by Graduate School ("&amp;ROUND(SUM(D19:D29),0)&amp;")"</f>
        <v>Subtotal - transfer to the Department for teaching (0) + residential costs and extraordinary cost for external teachers to be covered by Graduate School (0)</v>
      </c>
      <c r="G50" s="85" t="s">
        <v>189</v>
      </c>
    </row>
    <row r="51" spans="1:8" ht="14.5" x14ac:dyDescent="0.3">
      <c r="A51" s="117" t="s">
        <v>135</v>
      </c>
      <c r="B51" s="118"/>
      <c r="C51" s="61"/>
      <c r="D51" s="105">
        <f>SUM(D12:D13)+SUM(D30:D32)+D40</f>
        <v>0</v>
      </c>
      <c r="E51" s="98" t="s">
        <v>133</v>
      </c>
      <c r="G51" s="85" t="s">
        <v>190</v>
      </c>
    </row>
    <row r="52" spans="1:8" ht="14.5" x14ac:dyDescent="0.3">
      <c r="A52" s="117" t="s">
        <v>199</v>
      </c>
      <c r="B52" s="118"/>
      <c r="C52" s="61"/>
      <c r="D52" s="92">
        <f>D15+SUM(D34:D36)</f>
        <v>0</v>
      </c>
      <c r="E52" s="98" t="s">
        <v>200</v>
      </c>
      <c r="G52" s="85" t="s">
        <v>195</v>
      </c>
    </row>
    <row r="53" spans="1:8" ht="14.5" x14ac:dyDescent="0.35">
      <c r="A53" s="119" t="s">
        <v>201</v>
      </c>
      <c r="B53" s="120"/>
      <c r="C53" s="121"/>
      <c r="D53" s="121">
        <f>SUM(D50:D52)</f>
        <v>0</v>
      </c>
      <c r="E53" s="122"/>
      <c r="G53" s="85" t="s">
        <v>191</v>
      </c>
    </row>
    <row r="54" spans="1:8" ht="15" thickBot="1" x14ac:dyDescent="0.35">
      <c r="A54" s="111"/>
      <c r="C54" s="2"/>
      <c r="D54" s="2"/>
      <c r="E54" s="112"/>
      <c r="G54" s="64" t="s">
        <v>165</v>
      </c>
    </row>
    <row r="55" spans="1:8" ht="14.5" x14ac:dyDescent="0.3">
      <c r="A55" s="113" t="s">
        <v>205</v>
      </c>
      <c r="B55" s="114"/>
      <c r="C55" s="115"/>
      <c r="D55" s="115"/>
      <c r="E55" s="116"/>
      <c r="G55" s="64" t="s">
        <v>165</v>
      </c>
    </row>
    <row r="56" spans="1:8" ht="14.5" x14ac:dyDescent="0.3">
      <c r="A56" s="123" t="s">
        <v>132</v>
      </c>
      <c r="B56" s="124"/>
      <c r="C56" s="61"/>
      <c r="D56" s="62">
        <f>D50</f>
        <v>0</v>
      </c>
      <c r="E56" s="98" t="str">
        <f>"Subtotal - transfer to the Department for teaching ("&amp;ROUND(SUM(D5:D10),0)&amp;") + residential costs and extraordinary cost for external teachers to be covered by Graduate School ("&amp;ROUND(SUM(D19:D29),0)&amp;")"</f>
        <v>Subtotal - transfer to the Department for teaching (0) + residential costs and extraordinary cost for external teachers to be covered by Graduate School (0)</v>
      </c>
      <c r="G56" s="85" t="s">
        <v>192</v>
      </c>
    </row>
    <row r="57" spans="1:8" ht="14.5" x14ac:dyDescent="0.3">
      <c r="A57" s="117" t="s">
        <v>119</v>
      </c>
      <c r="B57" s="118"/>
      <c r="C57" s="61"/>
      <c r="D57" s="61" t="str">
        <f>IF(C47&gt;0,C47,"")</f>
        <v/>
      </c>
      <c r="E57" s="125"/>
      <c r="G57" s="64" t="s">
        <v>193</v>
      </c>
    </row>
    <row r="58" spans="1:8" s="45" customFormat="1" ht="15" thickBot="1" x14ac:dyDescent="0.35">
      <c r="A58" s="126" t="s">
        <v>204</v>
      </c>
      <c r="B58" s="127"/>
      <c r="C58" s="128"/>
      <c r="D58" s="128">
        <f>SUM(D56:D57)</f>
        <v>0</v>
      </c>
      <c r="E58" s="129"/>
      <c r="G58" s="85" t="s">
        <v>194</v>
      </c>
      <c r="H58" s="2"/>
    </row>
    <row r="59" spans="1:8" x14ac:dyDescent="0.3">
      <c r="A59" s="130"/>
      <c r="C59" s="131"/>
      <c r="D59" s="131"/>
      <c r="E59" s="2"/>
    </row>
    <row r="60" spans="1:8" x14ac:dyDescent="0.3">
      <c r="C60" s="131"/>
      <c r="D60" s="131"/>
      <c r="E60" s="2"/>
    </row>
    <row r="61" spans="1:8" x14ac:dyDescent="0.3">
      <c r="C61" s="2"/>
      <c r="D61" s="2"/>
      <c r="E61" s="2"/>
    </row>
    <row r="62" spans="1:8" x14ac:dyDescent="0.3">
      <c r="C62" s="2"/>
      <c r="D62" s="2"/>
      <c r="E62" s="2"/>
    </row>
    <row r="63" spans="1:8" x14ac:dyDescent="0.3">
      <c r="C63" s="2"/>
      <c r="D63" s="2"/>
      <c r="E63" s="2"/>
    </row>
    <row r="64" spans="1:8" x14ac:dyDescent="0.3">
      <c r="C64" s="2"/>
      <c r="D64" s="2"/>
      <c r="E64" s="2"/>
    </row>
    <row r="65" s="2" customFormat="1" x14ac:dyDescent="0.3"/>
    <row r="66" s="2" customFormat="1" x14ac:dyDescent="0.3"/>
    <row r="67" s="2" customFormat="1" x14ac:dyDescent="0.3"/>
    <row r="68" s="2" customFormat="1" x14ac:dyDescent="0.3"/>
    <row r="69" s="2" customFormat="1" x14ac:dyDescent="0.3"/>
    <row r="70" s="2" customFormat="1" x14ac:dyDescent="0.3"/>
    <row r="71" s="2" customFormat="1" x14ac:dyDescent="0.3"/>
    <row r="72" s="2" customFormat="1" x14ac:dyDescent="0.3"/>
    <row r="73" s="2" customFormat="1" x14ac:dyDescent="0.3"/>
    <row r="74" s="2" customFormat="1" x14ac:dyDescent="0.3"/>
    <row r="75" s="2" customFormat="1" x14ac:dyDescent="0.3"/>
    <row r="76" s="2" customFormat="1" x14ac:dyDescent="0.3"/>
    <row r="77" s="2" customFormat="1" x14ac:dyDescent="0.3"/>
    <row r="78" s="2" customFormat="1" x14ac:dyDescent="0.3"/>
    <row r="79" s="2" customFormat="1" x14ac:dyDescent="0.3"/>
    <row r="80" s="2" customFormat="1" x14ac:dyDescent="0.3"/>
    <row r="81" s="2" customFormat="1" x14ac:dyDescent="0.3"/>
    <row r="82" s="2" customFormat="1" x14ac:dyDescent="0.3"/>
    <row r="83" s="2" customFormat="1" x14ac:dyDescent="0.3"/>
    <row r="84" s="2" customFormat="1" x14ac:dyDescent="0.3"/>
    <row r="85" s="2" customFormat="1" x14ac:dyDescent="0.3"/>
    <row r="86" s="2" customFormat="1" x14ac:dyDescent="0.3"/>
    <row r="87" s="2" customFormat="1" x14ac:dyDescent="0.3"/>
    <row r="88" s="2" customFormat="1" x14ac:dyDescent="0.3"/>
    <row r="89" s="2" customFormat="1" x14ac:dyDescent="0.3"/>
    <row r="90" s="2" customFormat="1" x14ac:dyDescent="0.3"/>
    <row r="91" s="2" customFormat="1" x14ac:dyDescent="0.3"/>
    <row r="92" s="2" customFormat="1" x14ac:dyDescent="0.3"/>
    <row r="93" s="2" customFormat="1" x14ac:dyDescent="0.3"/>
    <row r="94" s="2" customFormat="1" x14ac:dyDescent="0.3"/>
    <row r="95" s="2" customFormat="1" x14ac:dyDescent="0.3"/>
    <row r="96" s="2" customFormat="1" x14ac:dyDescent="0.3"/>
    <row r="97" s="2" customFormat="1" x14ac:dyDescent="0.3"/>
    <row r="98" s="2" customFormat="1" x14ac:dyDescent="0.3"/>
    <row r="99" s="2" customFormat="1" x14ac:dyDescent="0.3"/>
    <row r="100" s="2" customFormat="1" x14ac:dyDescent="0.3"/>
    <row r="101" s="2" customFormat="1" x14ac:dyDescent="0.3"/>
    <row r="102" s="2" customFormat="1" x14ac:dyDescent="0.3"/>
    <row r="103" s="2" customFormat="1" x14ac:dyDescent="0.3"/>
    <row r="104" s="2" customFormat="1" x14ac:dyDescent="0.3"/>
    <row r="105" s="2" customFormat="1" x14ac:dyDescent="0.3"/>
    <row r="106" s="2" customFormat="1" x14ac:dyDescent="0.3"/>
    <row r="107" s="2" customFormat="1" x14ac:dyDescent="0.3"/>
    <row r="108" s="2" customFormat="1" x14ac:dyDescent="0.3"/>
    <row r="109" s="2" customFormat="1" x14ac:dyDescent="0.3"/>
    <row r="110" s="2" customFormat="1" x14ac:dyDescent="0.3"/>
    <row r="111" s="2" customFormat="1" x14ac:dyDescent="0.3"/>
    <row r="112" s="2" customFormat="1" x14ac:dyDescent="0.3"/>
    <row r="113" s="2" customFormat="1" x14ac:dyDescent="0.3"/>
    <row r="114" s="2" customFormat="1" x14ac:dyDescent="0.3"/>
    <row r="115" s="2" customFormat="1" x14ac:dyDescent="0.3"/>
    <row r="116" s="2" customFormat="1" x14ac:dyDescent="0.3"/>
    <row r="117" s="2" customFormat="1" x14ac:dyDescent="0.3"/>
    <row r="118" s="2" customFormat="1" x14ac:dyDescent="0.3"/>
    <row r="119" s="2" customFormat="1" x14ac:dyDescent="0.3"/>
    <row r="120" s="2" customFormat="1" x14ac:dyDescent="0.3"/>
    <row r="121" s="2" customFormat="1" x14ac:dyDescent="0.3"/>
    <row r="122" s="2" customFormat="1" x14ac:dyDescent="0.3"/>
    <row r="123" s="2" customFormat="1" x14ac:dyDescent="0.3"/>
    <row r="124" s="2" customFormat="1" x14ac:dyDescent="0.3"/>
    <row r="125" s="2" customFormat="1" x14ac:dyDescent="0.3"/>
    <row r="126" s="2" customFormat="1" x14ac:dyDescent="0.3"/>
    <row r="127" s="2" customFormat="1" x14ac:dyDescent="0.3"/>
    <row r="128" s="2" customFormat="1" x14ac:dyDescent="0.3"/>
    <row r="129" s="2" customFormat="1" x14ac:dyDescent="0.3"/>
    <row r="130" s="2" customFormat="1" x14ac:dyDescent="0.3"/>
    <row r="131" s="2" customFormat="1" x14ac:dyDescent="0.3"/>
    <row r="132" s="2" customFormat="1" x14ac:dyDescent="0.3"/>
    <row r="133" s="2" customFormat="1" x14ac:dyDescent="0.3"/>
    <row r="134" s="2" customFormat="1" x14ac:dyDescent="0.3"/>
    <row r="135" s="2" customFormat="1" x14ac:dyDescent="0.3"/>
    <row r="136" s="2" customFormat="1" x14ac:dyDescent="0.3"/>
    <row r="137" s="2" customFormat="1" x14ac:dyDescent="0.3"/>
    <row r="138" s="2" customFormat="1" x14ac:dyDescent="0.3"/>
    <row r="139" s="2" customFormat="1" x14ac:dyDescent="0.3"/>
    <row r="140" s="2" customFormat="1" x14ac:dyDescent="0.3"/>
    <row r="141" s="2" customFormat="1" x14ac:dyDescent="0.3"/>
    <row r="142" s="2" customFormat="1" x14ac:dyDescent="0.3"/>
    <row r="143" s="2" customFormat="1" x14ac:dyDescent="0.3"/>
    <row r="144" s="2" customFormat="1" x14ac:dyDescent="0.3"/>
    <row r="145" s="2" customFormat="1" x14ac:dyDescent="0.3"/>
    <row r="146" s="2" customFormat="1" x14ac:dyDescent="0.3"/>
    <row r="147" s="2" customFormat="1" x14ac:dyDescent="0.3"/>
    <row r="148" s="2" customFormat="1" x14ac:dyDescent="0.3"/>
    <row r="149" s="2" customFormat="1" x14ac:dyDescent="0.3"/>
    <row r="150" s="2" customFormat="1" x14ac:dyDescent="0.3"/>
    <row r="151" s="2" customFormat="1" x14ac:dyDescent="0.3"/>
    <row r="152" s="2" customFormat="1" x14ac:dyDescent="0.3"/>
    <row r="153" s="2" customFormat="1" x14ac:dyDescent="0.3"/>
    <row r="154" s="2" customFormat="1" x14ac:dyDescent="0.3"/>
    <row r="155" s="2" customFormat="1" x14ac:dyDescent="0.3"/>
    <row r="156" s="2" customFormat="1" x14ac:dyDescent="0.3"/>
    <row r="157" s="2" customFormat="1" x14ac:dyDescent="0.3"/>
    <row r="158" s="2" customFormat="1" x14ac:dyDescent="0.3"/>
    <row r="159" s="2" customFormat="1" x14ac:dyDescent="0.3"/>
    <row r="160" s="2" customFormat="1" x14ac:dyDescent="0.3"/>
    <row r="161" s="2" customFormat="1" x14ac:dyDescent="0.3"/>
    <row r="162" s="2" customFormat="1" x14ac:dyDescent="0.3"/>
    <row r="163" s="2" customFormat="1" x14ac:dyDescent="0.3"/>
    <row r="164" s="2" customFormat="1" x14ac:dyDescent="0.3"/>
    <row r="165" s="2" customFormat="1" x14ac:dyDescent="0.3"/>
    <row r="166" s="2" customFormat="1" x14ac:dyDescent="0.3"/>
    <row r="167" s="2" customFormat="1" x14ac:dyDescent="0.3"/>
    <row r="168" s="2" customFormat="1" x14ac:dyDescent="0.3"/>
    <row r="169" s="2" customFormat="1" x14ac:dyDescent="0.3"/>
    <row r="170" s="2" customFormat="1" x14ac:dyDescent="0.3"/>
    <row r="171" s="2" customFormat="1" x14ac:dyDescent="0.3"/>
    <row r="172" s="2" customFormat="1" x14ac:dyDescent="0.3"/>
    <row r="173" s="2" customFormat="1" x14ac:dyDescent="0.3"/>
    <row r="174" s="2" customFormat="1" x14ac:dyDescent="0.3"/>
    <row r="175" s="2" customFormat="1" x14ac:dyDescent="0.3"/>
    <row r="176" s="2" customFormat="1" x14ac:dyDescent="0.3"/>
    <row r="177" s="2" customFormat="1" x14ac:dyDescent="0.3"/>
    <row r="178" s="2" customFormat="1" x14ac:dyDescent="0.3"/>
    <row r="179" s="2" customFormat="1" x14ac:dyDescent="0.3"/>
    <row r="180" s="2" customFormat="1" x14ac:dyDescent="0.3"/>
    <row r="181" s="2" customFormat="1" x14ac:dyDescent="0.3"/>
    <row r="182" s="2" customFormat="1" x14ac:dyDescent="0.3"/>
    <row r="183" s="2" customFormat="1" x14ac:dyDescent="0.3"/>
    <row r="184" s="2" customFormat="1" x14ac:dyDescent="0.3"/>
    <row r="185" s="2" customFormat="1" x14ac:dyDescent="0.3"/>
    <row r="186" s="2" customFormat="1" x14ac:dyDescent="0.3"/>
    <row r="187" s="2" customFormat="1" x14ac:dyDescent="0.3"/>
    <row r="188" s="2" customFormat="1" x14ac:dyDescent="0.3"/>
    <row r="189" s="2" customFormat="1" x14ac:dyDescent="0.3"/>
    <row r="190" s="2" customFormat="1" x14ac:dyDescent="0.3"/>
    <row r="191" s="2" customFormat="1" x14ac:dyDescent="0.3"/>
    <row r="192" s="2" customFormat="1" x14ac:dyDescent="0.3"/>
    <row r="193" s="2" customFormat="1" x14ac:dyDescent="0.3"/>
    <row r="194" s="2" customFormat="1" x14ac:dyDescent="0.3"/>
    <row r="195" s="2" customFormat="1" x14ac:dyDescent="0.3"/>
    <row r="196" s="2" customFormat="1" x14ac:dyDescent="0.3"/>
    <row r="197" s="2" customFormat="1" x14ac:dyDescent="0.3"/>
    <row r="198" s="2" customFormat="1" x14ac:dyDescent="0.3"/>
    <row r="199" s="2" customFormat="1" x14ac:dyDescent="0.3"/>
    <row r="200" s="2" customFormat="1" x14ac:dyDescent="0.3"/>
    <row r="201" s="2" customFormat="1" x14ac:dyDescent="0.3"/>
    <row r="202" s="2" customFormat="1" x14ac:dyDescent="0.3"/>
    <row r="203" s="2" customFormat="1" x14ac:dyDescent="0.3"/>
    <row r="204" s="2" customFormat="1" x14ac:dyDescent="0.3"/>
    <row r="205" s="2" customFormat="1" x14ac:dyDescent="0.3"/>
    <row r="206" s="2" customFormat="1" x14ac:dyDescent="0.3"/>
    <row r="207" s="2" customFormat="1" x14ac:dyDescent="0.3"/>
    <row r="208" s="2" customFormat="1" x14ac:dyDescent="0.3"/>
    <row r="209" s="2" customFormat="1" x14ac:dyDescent="0.3"/>
    <row r="210" s="2" customFormat="1" x14ac:dyDescent="0.3"/>
    <row r="211" s="2" customFormat="1" x14ac:dyDescent="0.3"/>
    <row r="212" s="2" customFormat="1" x14ac:dyDescent="0.3"/>
    <row r="213" s="2" customFormat="1" x14ac:dyDescent="0.3"/>
    <row r="214" s="2" customFormat="1" x14ac:dyDescent="0.3"/>
    <row r="215" s="2" customFormat="1" x14ac:dyDescent="0.3"/>
    <row r="216" s="2" customFormat="1" x14ac:dyDescent="0.3"/>
    <row r="217" s="2" customFormat="1" x14ac:dyDescent="0.3"/>
    <row r="218" s="2" customFormat="1" x14ac:dyDescent="0.3"/>
    <row r="219" s="2" customFormat="1" x14ac:dyDescent="0.3"/>
    <row r="220" s="2" customFormat="1" x14ac:dyDescent="0.3"/>
    <row r="221" s="2" customFormat="1" x14ac:dyDescent="0.3"/>
    <row r="222" s="2" customFormat="1" x14ac:dyDescent="0.3"/>
    <row r="223" s="2" customFormat="1" x14ac:dyDescent="0.3"/>
    <row r="224" s="2" customFormat="1" x14ac:dyDescent="0.3"/>
    <row r="225" s="2" customFormat="1" x14ac:dyDescent="0.3"/>
    <row r="226" s="2" customFormat="1" x14ac:dyDescent="0.3"/>
    <row r="227" s="2" customFormat="1" x14ac:dyDescent="0.3"/>
    <row r="228" s="2" customFormat="1" x14ac:dyDescent="0.3"/>
    <row r="229" s="2" customFormat="1" x14ac:dyDescent="0.3"/>
    <row r="230" s="2" customFormat="1" x14ac:dyDescent="0.3"/>
    <row r="231" s="2" customFormat="1" x14ac:dyDescent="0.3"/>
    <row r="232" s="2" customFormat="1" x14ac:dyDescent="0.3"/>
    <row r="233" s="2" customFormat="1" x14ac:dyDescent="0.3"/>
    <row r="234" s="2" customFormat="1" x14ac:dyDescent="0.3"/>
    <row r="235" s="2" customFormat="1" x14ac:dyDescent="0.3"/>
    <row r="236" s="2" customFormat="1" x14ac:dyDescent="0.3"/>
    <row r="237" s="2" customFormat="1" x14ac:dyDescent="0.3"/>
    <row r="238" s="2" customFormat="1" x14ac:dyDescent="0.3"/>
    <row r="239" s="2" customFormat="1" x14ac:dyDescent="0.3"/>
    <row r="240" s="2" customFormat="1" x14ac:dyDescent="0.3"/>
    <row r="241" s="2" customFormat="1" x14ac:dyDescent="0.3"/>
    <row r="242" s="2" customFormat="1" x14ac:dyDescent="0.3"/>
    <row r="243" s="2" customFormat="1" x14ac:dyDescent="0.3"/>
    <row r="244" s="2" customFormat="1" x14ac:dyDescent="0.3"/>
    <row r="245" s="2" customFormat="1" x14ac:dyDescent="0.3"/>
    <row r="246" s="2" customFormat="1" x14ac:dyDescent="0.3"/>
    <row r="247" s="2" customFormat="1" x14ac:dyDescent="0.3"/>
    <row r="248" s="2" customFormat="1" x14ac:dyDescent="0.3"/>
    <row r="249" s="2" customFormat="1" x14ac:dyDescent="0.3"/>
    <row r="250" s="2" customFormat="1" x14ac:dyDescent="0.3"/>
    <row r="251" s="2" customFormat="1" x14ac:dyDescent="0.3"/>
    <row r="252" s="2" customFormat="1" x14ac:dyDescent="0.3"/>
    <row r="253" s="2" customFormat="1" x14ac:dyDescent="0.3"/>
    <row r="254" s="2" customFormat="1" x14ac:dyDescent="0.3"/>
    <row r="255" s="2" customFormat="1" x14ac:dyDescent="0.3"/>
    <row r="256" s="2" customFormat="1" x14ac:dyDescent="0.3"/>
    <row r="257" s="2" customFormat="1" x14ac:dyDescent="0.3"/>
    <row r="258" s="2" customFormat="1" x14ac:dyDescent="0.3"/>
    <row r="259" s="2" customFormat="1" x14ac:dyDescent="0.3"/>
    <row r="260" s="2" customFormat="1" x14ac:dyDescent="0.3"/>
    <row r="261" s="2" customFormat="1" x14ac:dyDescent="0.3"/>
    <row r="262" s="2" customFormat="1" x14ac:dyDescent="0.3"/>
    <row r="263" s="2" customFormat="1" x14ac:dyDescent="0.3"/>
    <row r="264" s="2" customFormat="1" x14ac:dyDescent="0.3"/>
    <row r="265" s="2" customFormat="1" x14ac:dyDescent="0.3"/>
    <row r="266" s="2" customFormat="1" x14ac:dyDescent="0.3"/>
    <row r="267" s="2" customFormat="1" x14ac:dyDescent="0.3"/>
    <row r="268" s="2" customFormat="1" x14ac:dyDescent="0.3"/>
    <row r="269" s="2" customFormat="1" x14ac:dyDescent="0.3"/>
    <row r="270" s="2" customFormat="1" x14ac:dyDescent="0.3"/>
    <row r="271" s="2" customFormat="1" x14ac:dyDescent="0.3"/>
    <row r="272" s="2" customFormat="1" x14ac:dyDescent="0.3"/>
    <row r="273" s="2" customFormat="1" x14ac:dyDescent="0.3"/>
    <row r="274" s="2" customFormat="1" x14ac:dyDescent="0.3"/>
    <row r="275" s="2" customFormat="1" x14ac:dyDescent="0.3"/>
    <row r="276" s="2" customFormat="1" x14ac:dyDescent="0.3"/>
    <row r="277" s="2" customFormat="1" x14ac:dyDescent="0.3"/>
    <row r="278" s="2" customFormat="1" x14ac:dyDescent="0.3"/>
    <row r="279" s="2" customFormat="1" x14ac:dyDescent="0.3"/>
    <row r="280" s="2" customFormat="1" x14ac:dyDescent="0.3"/>
    <row r="281" s="2" customFormat="1" x14ac:dyDescent="0.3"/>
    <row r="282" s="2" customFormat="1" x14ac:dyDescent="0.3"/>
    <row r="283" s="2" customFormat="1" x14ac:dyDescent="0.3"/>
    <row r="284" s="2" customFormat="1" x14ac:dyDescent="0.3"/>
    <row r="285" s="2" customFormat="1" x14ac:dyDescent="0.3"/>
    <row r="286" s="2" customFormat="1" x14ac:dyDescent="0.3"/>
    <row r="287" s="2" customFormat="1" x14ac:dyDescent="0.3"/>
    <row r="288" s="2" customFormat="1" x14ac:dyDescent="0.3"/>
    <row r="289" s="2" customFormat="1" x14ac:dyDescent="0.3"/>
    <row r="290" s="2" customFormat="1" x14ac:dyDescent="0.3"/>
    <row r="291" s="2" customFormat="1" x14ac:dyDescent="0.3"/>
    <row r="292" s="2" customFormat="1" x14ac:dyDescent="0.3"/>
    <row r="293" s="2" customFormat="1" x14ac:dyDescent="0.3"/>
    <row r="294" s="2" customFormat="1" x14ac:dyDescent="0.3"/>
    <row r="295" s="2" customFormat="1" x14ac:dyDescent="0.3"/>
    <row r="296" s="2" customFormat="1" x14ac:dyDescent="0.3"/>
    <row r="297" s="2" customFormat="1" x14ac:dyDescent="0.3"/>
    <row r="298" s="2" customFormat="1" x14ac:dyDescent="0.3"/>
    <row r="299" s="2" customFormat="1" x14ac:dyDescent="0.3"/>
    <row r="300" s="2" customFormat="1" x14ac:dyDescent="0.3"/>
    <row r="301" s="2" customFormat="1" x14ac:dyDescent="0.3"/>
    <row r="302" s="2" customFormat="1" x14ac:dyDescent="0.3"/>
    <row r="303" s="2" customFormat="1" x14ac:dyDescent="0.3"/>
    <row r="304" s="2" customFormat="1" x14ac:dyDescent="0.3"/>
    <row r="305" s="2" customFormat="1" x14ac:dyDescent="0.3"/>
    <row r="306" s="2" customFormat="1" x14ac:dyDescent="0.3"/>
    <row r="307" s="2" customFormat="1" x14ac:dyDescent="0.3"/>
    <row r="308" s="2" customFormat="1" x14ac:dyDescent="0.3"/>
    <row r="309" s="2" customFormat="1" x14ac:dyDescent="0.3"/>
    <row r="310" s="2" customFormat="1" x14ac:dyDescent="0.3"/>
    <row r="311" s="2" customFormat="1" x14ac:dyDescent="0.3"/>
    <row r="312" s="2" customFormat="1" x14ac:dyDescent="0.3"/>
    <row r="313" s="2" customFormat="1" x14ac:dyDescent="0.3"/>
    <row r="314" s="2" customFormat="1" x14ac:dyDescent="0.3"/>
    <row r="315" s="2" customFormat="1" x14ac:dyDescent="0.3"/>
    <row r="316" s="2" customFormat="1" x14ac:dyDescent="0.3"/>
    <row r="317" s="2" customFormat="1" x14ac:dyDescent="0.3"/>
    <row r="318" s="2" customFormat="1" x14ac:dyDescent="0.3"/>
    <row r="319" s="2" customFormat="1" x14ac:dyDescent="0.3"/>
    <row r="320" s="2" customFormat="1" x14ac:dyDescent="0.3"/>
    <row r="321" s="2" customFormat="1" x14ac:dyDescent="0.3"/>
    <row r="322" s="2" customFormat="1" x14ac:dyDescent="0.3"/>
    <row r="323" s="2" customFormat="1" x14ac:dyDescent="0.3"/>
    <row r="324" s="2" customFormat="1" x14ac:dyDescent="0.3"/>
    <row r="325" s="2" customFormat="1" x14ac:dyDescent="0.3"/>
    <row r="326" s="2" customFormat="1" x14ac:dyDescent="0.3"/>
    <row r="327" s="2" customFormat="1" x14ac:dyDescent="0.3"/>
    <row r="328" s="2" customFormat="1" x14ac:dyDescent="0.3"/>
    <row r="329" s="2" customFormat="1" x14ac:dyDescent="0.3"/>
    <row r="330" s="2" customFormat="1" x14ac:dyDescent="0.3"/>
    <row r="331" s="2" customFormat="1" x14ac:dyDescent="0.3"/>
    <row r="332" s="2" customFormat="1" x14ac:dyDescent="0.3"/>
    <row r="333" s="2" customFormat="1" x14ac:dyDescent="0.3"/>
    <row r="334" s="2" customFormat="1" x14ac:dyDescent="0.3"/>
    <row r="335" s="2" customFormat="1" x14ac:dyDescent="0.3"/>
    <row r="336" s="2" customFormat="1" x14ac:dyDescent="0.3"/>
    <row r="337" s="2" customFormat="1" x14ac:dyDescent="0.3"/>
    <row r="338" s="2" customFormat="1" x14ac:dyDescent="0.3"/>
    <row r="339" s="2" customFormat="1" x14ac:dyDescent="0.3"/>
    <row r="340" s="2" customFormat="1" x14ac:dyDescent="0.3"/>
    <row r="341" s="2" customFormat="1" x14ac:dyDescent="0.3"/>
    <row r="342" s="2" customFormat="1" x14ac:dyDescent="0.3"/>
    <row r="343" s="2" customFormat="1" x14ac:dyDescent="0.3"/>
    <row r="344" s="2" customFormat="1" x14ac:dyDescent="0.3"/>
    <row r="345" s="2" customFormat="1" x14ac:dyDescent="0.3"/>
    <row r="346" s="2" customFormat="1" x14ac:dyDescent="0.3"/>
    <row r="347" s="2" customFormat="1" x14ac:dyDescent="0.3"/>
    <row r="348" s="2" customFormat="1" x14ac:dyDescent="0.3"/>
    <row r="349" s="2" customFormat="1" x14ac:dyDescent="0.3"/>
    <row r="350" s="2" customFormat="1" x14ac:dyDescent="0.3"/>
    <row r="351" s="2" customFormat="1" x14ac:dyDescent="0.3"/>
    <row r="352" s="2" customFormat="1" x14ac:dyDescent="0.3"/>
    <row r="353" s="2" customFormat="1" x14ac:dyDescent="0.3"/>
    <row r="354" s="2" customFormat="1" x14ac:dyDescent="0.3"/>
    <row r="355" s="2" customFormat="1" x14ac:dyDescent="0.3"/>
    <row r="356" s="2" customFormat="1" x14ac:dyDescent="0.3"/>
    <row r="357" s="2" customFormat="1" x14ac:dyDescent="0.3"/>
    <row r="358" s="2" customFormat="1" x14ac:dyDescent="0.3"/>
    <row r="359" s="2" customFormat="1" x14ac:dyDescent="0.3"/>
    <row r="360" s="2" customFormat="1" x14ac:dyDescent="0.3"/>
    <row r="361" s="2" customFormat="1" x14ac:dyDescent="0.3"/>
    <row r="362" s="2" customFormat="1" x14ac:dyDescent="0.3"/>
    <row r="363" s="2" customFormat="1" x14ac:dyDescent="0.3"/>
    <row r="364" s="2" customFormat="1" x14ac:dyDescent="0.3"/>
    <row r="365" s="2" customFormat="1" x14ac:dyDescent="0.3"/>
    <row r="366" s="2" customFormat="1" x14ac:dyDescent="0.3"/>
    <row r="367" s="2" customFormat="1" x14ac:dyDescent="0.3"/>
    <row r="368" s="2" customFormat="1" x14ac:dyDescent="0.3"/>
    <row r="369" s="2" customFormat="1" x14ac:dyDescent="0.3"/>
    <row r="370" s="2" customFormat="1" x14ac:dyDescent="0.3"/>
    <row r="371" s="2" customFormat="1" x14ac:dyDescent="0.3"/>
    <row r="372" s="2" customFormat="1" x14ac:dyDescent="0.3"/>
    <row r="373" s="2" customFormat="1" x14ac:dyDescent="0.3"/>
    <row r="374" s="2" customFormat="1" x14ac:dyDescent="0.3"/>
    <row r="375" s="2" customFormat="1" x14ac:dyDescent="0.3"/>
    <row r="376" s="2" customFormat="1" x14ac:dyDescent="0.3"/>
    <row r="377" s="2" customFormat="1" x14ac:dyDescent="0.3"/>
    <row r="378" s="2" customFormat="1" x14ac:dyDescent="0.3"/>
    <row r="379" s="2" customFormat="1" x14ac:dyDescent="0.3"/>
    <row r="380" s="2" customFormat="1" x14ac:dyDescent="0.3"/>
    <row r="381" s="2" customFormat="1" x14ac:dyDescent="0.3"/>
    <row r="382" s="2" customFormat="1" x14ac:dyDescent="0.3"/>
    <row r="383" s="2" customFormat="1" x14ac:dyDescent="0.3"/>
    <row r="384" s="2" customFormat="1" x14ac:dyDescent="0.3"/>
    <row r="385" s="2" customFormat="1" x14ac:dyDescent="0.3"/>
    <row r="386" s="2" customFormat="1" x14ac:dyDescent="0.3"/>
    <row r="387" s="2" customFormat="1" x14ac:dyDescent="0.3"/>
    <row r="388" s="2" customFormat="1" x14ac:dyDescent="0.3"/>
    <row r="389" s="2" customFormat="1" x14ac:dyDescent="0.3"/>
    <row r="390" s="2" customFormat="1" x14ac:dyDescent="0.3"/>
    <row r="391" s="2" customFormat="1" x14ac:dyDescent="0.3"/>
    <row r="392" s="2" customFormat="1" x14ac:dyDescent="0.3"/>
    <row r="393" s="2" customFormat="1" x14ac:dyDescent="0.3"/>
    <row r="394" s="2" customFormat="1" x14ac:dyDescent="0.3"/>
    <row r="395" s="2" customFormat="1" x14ac:dyDescent="0.3"/>
    <row r="396" s="2" customFormat="1" x14ac:dyDescent="0.3"/>
    <row r="397" s="2" customFormat="1" x14ac:dyDescent="0.3"/>
    <row r="398" s="2" customFormat="1" x14ac:dyDescent="0.3"/>
    <row r="399" s="2" customFormat="1" x14ac:dyDescent="0.3"/>
    <row r="400" s="2" customFormat="1" x14ac:dyDescent="0.3"/>
    <row r="401" s="2" customFormat="1" x14ac:dyDescent="0.3"/>
    <row r="402" s="2" customFormat="1" x14ac:dyDescent="0.3"/>
    <row r="403" s="2" customFormat="1" x14ac:dyDescent="0.3"/>
    <row r="404" s="2" customFormat="1" x14ac:dyDescent="0.3"/>
    <row r="405" s="2" customFormat="1" x14ac:dyDescent="0.3"/>
    <row r="406" s="2" customFormat="1" x14ac:dyDescent="0.3"/>
    <row r="407" s="2" customFormat="1" x14ac:dyDescent="0.3"/>
    <row r="408" s="2" customFormat="1" x14ac:dyDescent="0.3"/>
    <row r="409" s="2" customFormat="1" x14ac:dyDescent="0.3"/>
    <row r="410" s="2" customFormat="1" x14ac:dyDescent="0.3"/>
    <row r="411" s="2" customFormat="1" x14ac:dyDescent="0.3"/>
    <row r="412" s="2" customFormat="1" x14ac:dyDescent="0.3"/>
    <row r="413" s="2" customFormat="1" x14ac:dyDescent="0.3"/>
    <row r="414" s="2" customFormat="1" x14ac:dyDescent="0.3"/>
    <row r="415" s="2" customFormat="1" x14ac:dyDescent="0.3"/>
    <row r="416" s="2" customFormat="1" x14ac:dyDescent="0.3"/>
    <row r="417" s="2" customFormat="1" x14ac:dyDescent="0.3"/>
    <row r="418" s="2" customFormat="1" x14ac:dyDescent="0.3"/>
    <row r="419" s="2" customFormat="1" x14ac:dyDescent="0.3"/>
    <row r="420" s="2" customFormat="1" x14ac:dyDescent="0.3"/>
    <row r="421" s="2" customFormat="1" x14ac:dyDescent="0.3"/>
    <row r="422" s="2" customFormat="1" x14ac:dyDescent="0.3"/>
    <row r="423" s="2" customFormat="1" x14ac:dyDescent="0.3"/>
    <row r="424" s="2" customFormat="1" x14ac:dyDescent="0.3"/>
    <row r="425" s="2" customFormat="1" x14ac:dyDescent="0.3"/>
    <row r="426" s="2" customFormat="1" x14ac:dyDescent="0.3"/>
    <row r="427" s="2" customFormat="1" x14ac:dyDescent="0.3"/>
    <row r="428" s="2" customFormat="1" x14ac:dyDescent="0.3"/>
    <row r="429" s="2" customFormat="1" x14ac:dyDescent="0.3"/>
    <row r="430" s="2" customFormat="1" x14ac:dyDescent="0.3"/>
    <row r="431" s="2" customFormat="1" x14ac:dyDescent="0.3"/>
    <row r="432" s="2" customFormat="1" x14ac:dyDescent="0.3"/>
    <row r="433" s="2" customFormat="1" x14ac:dyDescent="0.3"/>
    <row r="434" s="2" customFormat="1" x14ac:dyDescent="0.3"/>
    <row r="435" s="2" customFormat="1" x14ac:dyDescent="0.3"/>
    <row r="436" s="2" customFormat="1" x14ac:dyDescent="0.3"/>
    <row r="437" s="2" customFormat="1" x14ac:dyDescent="0.3"/>
    <row r="438" s="2" customFormat="1" x14ac:dyDescent="0.3"/>
    <row r="439" s="2" customFormat="1" x14ac:dyDescent="0.3"/>
    <row r="440" s="2" customFormat="1" x14ac:dyDescent="0.3"/>
    <row r="441" s="2" customFormat="1" x14ac:dyDescent="0.3"/>
    <row r="442" s="2" customFormat="1" x14ac:dyDescent="0.3"/>
    <row r="443" s="2" customFormat="1" x14ac:dyDescent="0.3"/>
    <row r="444" s="2" customFormat="1" x14ac:dyDescent="0.3"/>
    <row r="445" s="2" customFormat="1" x14ac:dyDescent="0.3"/>
    <row r="446" s="2" customFormat="1" x14ac:dyDescent="0.3"/>
    <row r="447" s="2" customFormat="1" x14ac:dyDescent="0.3"/>
    <row r="448" s="2" customFormat="1" x14ac:dyDescent="0.3"/>
    <row r="449" s="2" customFormat="1" x14ac:dyDescent="0.3"/>
    <row r="450" s="2" customFormat="1" x14ac:dyDescent="0.3"/>
    <row r="451" s="2" customFormat="1" x14ac:dyDescent="0.3"/>
    <row r="452" s="2" customFormat="1" x14ac:dyDescent="0.3"/>
    <row r="453" s="2" customFormat="1" x14ac:dyDescent="0.3"/>
    <row r="454" s="2" customFormat="1" x14ac:dyDescent="0.3"/>
    <row r="455" s="2" customFormat="1" x14ac:dyDescent="0.3"/>
    <row r="456" s="2" customFormat="1" x14ac:dyDescent="0.3"/>
    <row r="457" s="2" customFormat="1" x14ac:dyDescent="0.3"/>
    <row r="458" s="2" customFormat="1" x14ac:dyDescent="0.3"/>
    <row r="459" s="2" customFormat="1" x14ac:dyDescent="0.3"/>
    <row r="460" s="2" customFormat="1" x14ac:dyDescent="0.3"/>
    <row r="461" s="2" customFormat="1" x14ac:dyDescent="0.3"/>
    <row r="462" s="2" customFormat="1" x14ac:dyDescent="0.3"/>
    <row r="463" s="2" customFormat="1" x14ac:dyDescent="0.3"/>
    <row r="464" s="2" customFormat="1" x14ac:dyDescent="0.3"/>
    <row r="465" s="2" customFormat="1" x14ac:dyDescent="0.3"/>
    <row r="466" s="2" customFormat="1" x14ac:dyDescent="0.3"/>
    <row r="467" s="2" customFormat="1" x14ac:dyDescent="0.3"/>
    <row r="468" s="2" customFormat="1" x14ac:dyDescent="0.3"/>
    <row r="469" s="2" customFormat="1" x14ac:dyDescent="0.3"/>
    <row r="470" s="2" customFormat="1" x14ac:dyDescent="0.3"/>
    <row r="471" s="2" customFormat="1" x14ac:dyDescent="0.3"/>
    <row r="472" s="2" customFormat="1" x14ac:dyDescent="0.3"/>
    <row r="473" s="2" customFormat="1" x14ac:dyDescent="0.3"/>
    <row r="474" s="2" customFormat="1" x14ac:dyDescent="0.3"/>
    <row r="475" s="2" customFormat="1" x14ac:dyDescent="0.3"/>
    <row r="476" s="2" customFormat="1" x14ac:dyDescent="0.3"/>
    <row r="477" s="2" customFormat="1" x14ac:dyDescent="0.3"/>
    <row r="478" s="2" customFormat="1" x14ac:dyDescent="0.3"/>
    <row r="479" s="2" customFormat="1" x14ac:dyDescent="0.3"/>
    <row r="480" s="2" customFormat="1" x14ac:dyDescent="0.3"/>
    <row r="481" s="2" customFormat="1" x14ac:dyDescent="0.3"/>
    <row r="482" s="2" customFormat="1" x14ac:dyDescent="0.3"/>
    <row r="483" s="2" customFormat="1" x14ac:dyDescent="0.3"/>
    <row r="484" s="2" customFormat="1" x14ac:dyDescent="0.3"/>
    <row r="485" s="2" customFormat="1" x14ac:dyDescent="0.3"/>
    <row r="486" s="2" customFormat="1" x14ac:dyDescent="0.3"/>
    <row r="487" s="2" customFormat="1" x14ac:dyDescent="0.3"/>
    <row r="488" s="2" customFormat="1" x14ac:dyDescent="0.3"/>
    <row r="489" s="2" customFormat="1" x14ac:dyDescent="0.3"/>
    <row r="490" s="2" customFormat="1" x14ac:dyDescent="0.3"/>
    <row r="491" s="2" customFormat="1" x14ac:dyDescent="0.3"/>
    <row r="492" s="2" customFormat="1" x14ac:dyDescent="0.3"/>
    <row r="493" s="2" customFormat="1" x14ac:dyDescent="0.3"/>
    <row r="494" s="2" customFormat="1" x14ac:dyDescent="0.3"/>
    <row r="495" s="2" customFormat="1" x14ac:dyDescent="0.3"/>
    <row r="496" s="2" customFormat="1" x14ac:dyDescent="0.3"/>
    <row r="497" s="2" customFormat="1" x14ac:dyDescent="0.3"/>
    <row r="498" s="2" customFormat="1" x14ac:dyDescent="0.3"/>
    <row r="499" s="2" customFormat="1" x14ac:dyDescent="0.3"/>
    <row r="500" s="2" customFormat="1" x14ac:dyDescent="0.3"/>
    <row r="501" s="2" customFormat="1" x14ac:dyDescent="0.3"/>
    <row r="502" s="2" customFormat="1" x14ac:dyDescent="0.3"/>
    <row r="503" s="2" customFormat="1" x14ac:dyDescent="0.3"/>
    <row r="504" s="2" customFormat="1" x14ac:dyDescent="0.3"/>
    <row r="505" s="2" customFormat="1" x14ac:dyDescent="0.3"/>
    <row r="506" s="2" customFormat="1" x14ac:dyDescent="0.3"/>
    <row r="507" s="2" customFormat="1" x14ac:dyDescent="0.3"/>
    <row r="508" s="2" customFormat="1" x14ac:dyDescent="0.3"/>
    <row r="509" s="2" customFormat="1" x14ac:dyDescent="0.3"/>
    <row r="510" s="2" customFormat="1" x14ac:dyDescent="0.3"/>
    <row r="511" s="2" customFormat="1" x14ac:dyDescent="0.3"/>
    <row r="512" s="2" customFormat="1" x14ac:dyDescent="0.3"/>
    <row r="513" s="2" customFormat="1" x14ac:dyDescent="0.3"/>
    <row r="514" s="2" customFormat="1" x14ac:dyDescent="0.3"/>
    <row r="515" s="2" customFormat="1" x14ac:dyDescent="0.3"/>
    <row r="516" s="2" customFormat="1" x14ac:dyDescent="0.3"/>
    <row r="517" s="2" customFormat="1" x14ac:dyDescent="0.3"/>
    <row r="518" s="2" customFormat="1" x14ac:dyDescent="0.3"/>
    <row r="519" s="2" customFormat="1" x14ac:dyDescent="0.3"/>
    <row r="520" s="2" customFormat="1" x14ac:dyDescent="0.3"/>
    <row r="521" s="2" customFormat="1" x14ac:dyDescent="0.3"/>
    <row r="522" s="2" customFormat="1" x14ac:dyDescent="0.3"/>
    <row r="523" s="2" customFormat="1" x14ac:dyDescent="0.3"/>
    <row r="524" s="2" customFormat="1" x14ac:dyDescent="0.3"/>
    <row r="525" s="2" customFormat="1" x14ac:dyDescent="0.3"/>
    <row r="526" s="2" customFormat="1" x14ac:dyDescent="0.3"/>
    <row r="527" s="2" customFormat="1" x14ac:dyDescent="0.3"/>
    <row r="528" s="2" customFormat="1" x14ac:dyDescent="0.3"/>
    <row r="529" s="2" customFormat="1" x14ac:dyDescent="0.3"/>
    <row r="530" s="2" customFormat="1" x14ac:dyDescent="0.3"/>
    <row r="531" s="2" customFormat="1" x14ac:dyDescent="0.3"/>
    <row r="532" s="2" customFormat="1" x14ac:dyDescent="0.3"/>
    <row r="533" s="2" customFormat="1" x14ac:dyDescent="0.3"/>
    <row r="534" s="2" customFormat="1" x14ac:dyDescent="0.3"/>
    <row r="535" s="2" customFormat="1" x14ac:dyDescent="0.3"/>
    <row r="536" s="2" customFormat="1" x14ac:dyDescent="0.3"/>
    <row r="537" s="2" customFormat="1" x14ac:dyDescent="0.3"/>
    <row r="538" s="2" customFormat="1" x14ac:dyDescent="0.3"/>
    <row r="539" s="2" customFormat="1" x14ac:dyDescent="0.3"/>
    <row r="540" s="2" customFormat="1" x14ac:dyDescent="0.3"/>
    <row r="541" s="2" customFormat="1" x14ac:dyDescent="0.3"/>
    <row r="542" s="2" customFormat="1" x14ac:dyDescent="0.3"/>
    <row r="543" s="2" customFormat="1" x14ac:dyDescent="0.3"/>
    <row r="544" s="2" customFormat="1" x14ac:dyDescent="0.3"/>
    <row r="545" s="2" customFormat="1" x14ac:dyDescent="0.3"/>
    <row r="546" s="2" customFormat="1" x14ac:dyDescent="0.3"/>
    <row r="547" s="2" customFormat="1" x14ac:dyDescent="0.3"/>
    <row r="548" s="2" customFormat="1" x14ac:dyDescent="0.3"/>
    <row r="549" s="2" customFormat="1" x14ac:dyDescent="0.3"/>
    <row r="550" s="2" customFormat="1" x14ac:dyDescent="0.3"/>
    <row r="551" s="2" customFormat="1" x14ac:dyDescent="0.3"/>
    <row r="552" s="2" customFormat="1" x14ac:dyDescent="0.3"/>
    <row r="553" s="2" customFormat="1" x14ac:dyDescent="0.3"/>
    <row r="554" s="2" customFormat="1" x14ac:dyDescent="0.3"/>
    <row r="555" s="2" customFormat="1" x14ac:dyDescent="0.3"/>
    <row r="556" s="2" customFormat="1" x14ac:dyDescent="0.3"/>
    <row r="557" s="2" customFormat="1" x14ac:dyDescent="0.3"/>
    <row r="558" s="2" customFormat="1" x14ac:dyDescent="0.3"/>
    <row r="559" s="2" customFormat="1" x14ac:dyDescent="0.3"/>
    <row r="560" s="2" customFormat="1" x14ac:dyDescent="0.3"/>
    <row r="561" s="2" customFormat="1" x14ac:dyDescent="0.3"/>
    <row r="562" s="2" customFormat="1" x14ac:dyDescent="0.3"/>
    <row r="563" s="2" customFormat="1" x14ac:dyDescent="0.3"/>
    <row r="564" s="2" customFormat="1" x14ac:dyDescent="0.3"/>
    <row r="565" s="2" customFormat="1" x14ac:dyDescent="0.3"/>
    <row r="566" s="2" customFormat="1" x14ac:dyDescent="0.3"/>
    <row r="567" s="2" customFormat="1" x14ac:dyDescent="0.3"/>
    <row r="568" s="2" customFormat="1" x14ac:dyDescent="0.3"/>
    <row r="569" s="2" customFormat="1" x14ac:dyDescent="0.3"/>
    <row r="570" s="2" customFormat="1" x14ac:dyDescent="0.3"/>
    <row r="571" s="2" customFormat="1" x14ac:dyDescent="0.3"/>
    <row r="572" s="2" customFormat="1" x14ac:dyDescent="0.3"/>
    <row r="573" s="2" customFormat="1" x14ac:dyDescent="0.3"/>
    <row r="574" s="2" customFormat="1" x14ac:dyDescent="0.3"/>
    <row r="575" s="2" customFormat="1" x14ac:dyDescent="0.3"/>
    <row r="576" s="2" customFormat="1" x14ac:dyDescent="0.3"/>
    <row r="577" s="2" customFormat="1" x14ac:dyDescent="0.3"/>
    <row r="578" s="2" customFormat="1" x14ac:dyDescent="0.3"/>
    <row r="579" s="2" customFormat="1" x14ac:dyDescent="0.3"/>
    <row r="580" s="2" customFormat="1" x14ac:dyDescent="0.3"/>
    <row r="581" s="2" customFormat="1" x14ac:dyDescent="0.3"/>
    <row r="582" s="2" customFormat="1" x14ac:dyDescent="0.3"/>
    <row r="583" s="2" customFormat="1" x14ac:dyDescent="0.3"/>
    <row r="584" s="2" customFormat="1" x14ac:dyDescent="0.3"/>
    <row r="585" s="2" customFormat="1" x14ac:dyDescent="0.3"/>
    <row r="586" s="2" customFormat="1" x14ac:dyDescent="0.3"/>
    <row r="587" s="2" customFormat="1" x14ac:dyDescent="0.3"/>
    <row r="588" s="2" customFormat="1" x14ac:dyDescent="0.3"/>
    <row r="589" s="2" customFormat="1" x14ac:dyDescent="0.3"/>
    <row r="590" s="2" customFormat="1" x14ac:dyDescent="0.3"/>
    <row r="591" s="2" customFormat="1" x14ac:dyDescent="0.3"/>
    <row r="592" s="2" customFormat="1" x14ac:dyDescent="0.3"/>
    <row r="593" s="2" customFormat="1" x14ac:dyDescent="0.3"/>
    <row r="594" s="2" customFormat="1" x14ac:dyDescent="0.3"/>
    <row r="595" s="2" customFormat="1" x14ac:dyDescent="0.3"/>
    <row r="596" s="2" customFormat="1" x14ac:dyDescent="0.3"/>
    <row r="597" s="2" customFormat="1" x14ac:dyDescent="0.3"/>
    <row r="598" s="2" customFormat="1" x14ac:dyDescent="0.3"/>
    <row r="599" s="2" customFormat="1" x14ac:dyDescent="0.3"/>
    <row r="600" s="2" customFormat="1" x14ac:dyDescent="0.3"/>
    <row r="601" s="2" customFormat="1" x14ac:dyDescent="0.3"/>
    <row r="602" s="2" customFormat="1" x14ac:dyDescent="0.3"/>
    <row r="603" s="2" customFormat="1" x14ac:dyDescent="0.3"/>
    <row r="604" s="2" customFormat="1" x14ac:dyDescent="0.3"/>
    <row r="605" s="2" customFormat="1" x14ac:dyDescent="0.3"/>
    <row r="606" s="2" customFormat="1" x14ac:dyDescent="0.3"/>
    <row r="607" s="2" customFormat="1" x14ac:dyDescent="0.3"/>
    <row r="608" s="2" customFormat="1" x14ac:dyDescent="0.3"/>
    <row r="609" s="2" customFormat="1" x14ac:dyDescent="0.3"/>
    <row r="610" s="2" customFormat="1" x14ac:dyDescent="0.3"/>
    <row r="611" s="2" customFormat="1" x14ac:dyDescent="0.3"/>
    <row r="612" s="2" customFormat="1" x14ac:dyDescent="0.3"/>
    <row r="613" s="2" customFormat="1" x14ac:dyDescent="0.3"/>
    <row r="614" s="2" customFormat="1" x14ac:dyDescent="0.3"/>
    <row r="615" s="2" customFormat="1" x14ac:dyDescent="0.3"/>
    <row r="616" s="2" customFormat="1" x14ac:dyDescent="0.3"/>
    <row r="617" s="2" customFormat="1" x14ac:dyDescent="0.3"/>
    <row r="618" s="2" customFormat="1" x14ac:dyDescent="0.3"/>
    <row r="619" s="2" customFormat="1" x14ac:dyDescent="0.3"/>
    <row r="620" s="2" customFormat="1" x14ac:dyDescent="0.3"/>
    <row r="621" s="2" customFormat="1" x14ac:dyDescent="0.3"/>
    <row r="622" s="2" customFormat="1" x14ac:dyDescent="0.3"/>
    <row r="623" s="2" customFormat="1" x14ac:dyDescent="0.3"/>
    <row r="624" s="2" customFormat="1" x14ac:dyDescent="0.3"/>
    <row r="625" s="2" customFormat="1" x14ac:dyDescent="0.3"/>
    <row r="626" s="2" customFormat="1" x14ac:dyDescent="0.3"/>
    <row r="627" s="2" customFormat="1" x14ac:dyDescent="0.3"/>
    <row r="628" s="2" customFormat="1" x14ac:dyDescent="0.3"/>
    <row r="629" s="2" customFormat="1" x14ac:dyDescent="0.3"/>
    <row r="630" s="2" customFormat="1" x14ac:dyDescent="0.3"/>
    <row r="631" s="2" customFormat="1" x14ac:dyDescent="0.3"/>
    <row r="632" s="2" customFormat="1" x14ac:dyDescent="0.3"/>
    <row r="633" s="2" customFormat="1" x14ac:dyDescent="0.3"/>
    <row r="634" s="2" customFormat="1" x14ac:dyDescent="0.3"/>
    <row r="635" s="2" customFormat="1" x14ac:dyDescent="0.3"/>
    <row r="636" s="2" customFormat="1" x14ac:dyDescent="0.3"/>
    <row r="637" s="2" customFormat="1" x14ac:dyDescent="0.3"/>
    <row r="638" s="2" customFormat="1" x14ac:dyDescent="0.3"/>
    <row r="639" s="2" customFormat="1" x14ac:dyDescent="0.3"/>
    <row r="640" s="2" customFormat="1" x14ac:dyDescent="0.3"/>
    <row r="641" s="2" customFormat="1" x14ac:dyDescent="0.3"/>
    <row r="642" s="2" customFormat="1" x14ac:dyDescent="0.3"/>
    <row r="643" s="2" customFormat="1" x14ac:dyDescent="0.3"/>
    <row r="644" s="2" customFormat="1" x14ac:dyDescent="0.3"/>
    <row r="645" s="2" customFormat="1" x14ac:dyDescent="0.3"/>
    <row r="646" s="2" customFormat="1" x14ac:dyDescent="0.3"/>
    <row r="647" s="2" customFormat="1" x14ac:dyDescent="0.3"/>
    <row r="648" s="2" customFormat="1" x14ac:dyDescent="0.3"/>
    <row r="649" s="2" customFormat="1" x14ac:dyDescent="0.3"/>
    <row r="650" s="2" customFormat="1" x14ac:dyDescent="0.3"/>
    <row r="651" s="2" customFormat="1" x14ac:dyDescent="0.3"/>
    <row r="652" s="2" customFormat="1" x14ac:dyDescent="0.3"/>
    <row r="653" s="2" customFormat="1" x14ac:dyDescent="0.3"/>
    <row r="654" s="2" customFormat="1" x14ac:dyDescent="0.3"/>
    <row r="655" s="2" customFormat="1" x14ac:dyDescent="0.3"/>
    <row r="656" s="2" customFormat="1" x14ac:dyDescent="0.3"/>
    <row r="657" s="2" customFormat="1" x14ac:dyDescent="0.3"/>
    <row r="658" s="2" customFormat="1" x14ac:dyDescent="0.3"/>
    <row r="659" s="2" customFormat="1" x14ac:dyDescent="0.3"/>
    <row r="660" s="2" customFormat="1" x14ac:dyDescent="0.3"/>
    <row r="661" s="2" customFormat="1" x14ac:dyDescent="0.3"/>
    <row r="662" s="2" customFormat="1" x14ac:dyDescent="0.3"/>
    <row r="663" s="2" customFormat="1" x14ac:dyDescent="0.3"/>
  </sheetData>
  <sheetProtection algorithmName="SHA-512" hashValue="441FHG9huiuLj5uRN07X0r3BLbX9COmB6uDbQ2VKam1oQ4Z+KnKmAn3vcYwHyEH1SlGv9qoJpt92ejBS3hK3CQ==" saltValue="gpa+Cr1h+mRZMML4tIWbLg==" spinCount="100000" sheet="1" objects="1" scenarios="1"/>
  <mergeCells count="7">
    <mergeCell ref="A12:A13"/>
    <mergeCell ref="A30:A32"/>
    <mergeCell ref="A34:A36"/>
    <mergeCell ref="A2:E2"/>
    <mergeCell ref="A5:A6"/>
    <mergeCell ref="A7:A8"/>
    <mergeCell ref="A19:A29"/>
  </mergeCells>
  <pageMargins left="0.7" right="0.7" top="0.75" bottom="0.75" header="0.3" footer="0.3"/>
  <pageSetup paperSize="9" scale="53" fitToWidth="0" orientation="landscape" r:id="rId1"/>
  <ignoredErrors>
    <ignoredError sqref="D3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61210-BD8C-4220-84A0-36346D5B2FA7}">
  <sheetPr codeName="Ark3"/>
  <dimension ref="A1:K104"/>
  <sheetViews>
    <sheetView tabSelected="1" topLeftCell="A4" zoomScale="80" zoomScaleNormal="80" workbookViewId="0">
      <selection activeCell="C9" sqref="C9"/>
    </sheetView>
  </sheetViews>
  <sheetFormatPr defaultRowHeight="14.5" x14ac:dyDescent="0.35"/>
  <cols>
    <col min="1" max="1" width="43.54296875" customWidth="1"/>
    <col min="2" max="2" width="84.54296875" bestFit="1" customWidth="1"/>
    <col min="3" max="3" width="19.1796875" bestFit="1" customWidth="1"/>
    <col min="4" max="4" width="17.54296875" customWidth="1"/>
    <col min="5" max="5" width="7.26953125" customWidth="1"/>
    <col min="6" max="6" width="8.7265625" customWidth="1"/>
    <col min="7" max="10" width="20.81640625" customWidth="1"/>
    <col min="11" max="11" width="88.81640625" hidden="1" customWidth="1"/>
    <col min="12" max="12" width="106.54296875" bestFit="1" customWidth="1"/>
  </cols>
  <sheetData>
    <row r="1" spans="1:11" x14ac:dyDescent="0.35">
      <c r="A1" s="29"/>
      <c r="B1" t="s">
        <v>110</v>
      </c>
      <c r="H1" t="s">
        <v>196</v>
      </c>
    </row>
    <row r="2" spans="1:11" x14ac:dyDescent="0.35">
      <c r="A2" s="30"/>
      <c r="B2" t="s">
        <v>103</v>
      </c>
    </row>
    <row r="4" spans="1:11" ht="15" customHeight="1" x14ac:dyDescent="0.35">
      <c r="A4" s="20" t="s">
        <v>143</v>
      </c>
      <c r="B4" s="47"/>
      <c r="C4" s="132"/>
      <c r="D4" s="133"/>
      <c r="E4" s="133"/>
      <c r="F4" s="133"/>
      <c r="G4" s="134"/>
    </row>
    <row r="5" spans="1:11" ht="15" customHeight="1" x14ac:dyDescent="0.35">
      <c r="A5" s="21" t="s">
        <v>144</v>
      </c>
      <c r="C5" s="135"/>
    </row>
    <row r="6" spans="1:11" x14ac:dyDescent="0.35">
      <c r="A6" s="159" t="s">
        <v>104</v>
      </c>
      <c r="B6" t="s">
        <v>105</v>
      </c>
      <c r="C6" s="136" t="s">
        <v>54</v>
      </c>
      <c r="D6" s="21"/>
    </row>
    <row r="7" spans="1:11" x14ac:dyDescent="0.35">
      <c r="A7" s="160"/>
      <c r="B7" s="19" t="s">
        <v>140</v>
      </c>
      <c r="C7" s="32"/>
    </row>
    <row r="8" spans="1:11" x14ac:dyDescent="0.35">
      <c r="A8" s="28"/>
    </row>
    <row r="9" spans="1:11" x14ac:dyDescent="0.35">
      <c r="A9" s="23" t="s">
        <v>80</v>
      </c>
      <c r="B9" s="20" t="s">
        <v>136</v>
      </c>
      <c r="C9" s="137"/>
      <c r="D9" s="31"/>
      <c r="K9" t="str">
        <f t="shared" ref="K9:K27" si="0">B9&amp;" ("&amp;C9&amp;")"</f>
        <v>No. of lecture hours (AU staff only) ()</v>
      </c>
    </row>
    <row r="10" spans="1:11" x14ac:dyDescent="0.35">
      <c r="A10" s="24"/>
      <c r="B10" s="21" t="s">
        <v>121</v>
      </c>
      <c r="C10" s="138"/>
      <c r="K10" t="str">
        <f t="shared" si="0"/>
        <v>No. of lecture hours - external teachers (not affiliated with AU) ()</v>
      </c>
    </row>
    <row r="11" spans="1:11" x14ac:dyDescent="0.35">
      <c r="A11" s="24"/>
      <c r="B11" s="21" t="s">
        <v>197</v>
      </c>
      <c r="C11" s="138"/>
      <c r="K11" t="str">
        <f t="shared" si="0"/>
        <v>No. of other class related hours (AU staff only) ()</v>
      </c>
    </row>
    <row r="12" spans="1:11" x14ac:dyDescent="0.35">
      <c r="A12" s="24"/>
      <c r="B12" s="21" t="s">
        <v>122</v>
      </c>
      <c r="C12" s="138"/>
      <c r="K12" t="str">
        <f t="shared" si="0"/>
        <v>No. of other class related hours - external teachers (not affiliated with AU) ()</v>
      </c>
    </row>
    <row r="13" spans="1:11" x14ac:dyDescent="0.35">
      <c r="A13" s="24"/>
      <c r="B13" s="21" t="s">
        <v>123</v>
      </c>
      <c r="C13" s="138"/>
      <c r="K13" t="str">
        <f t="shared" si="0"/>
        <v>No. of preparation hours - course management (only one course leader per course) ()</v>
      </c>
    </row>
    <row r="14" spans="1:11" x14ac:dyDescent="0.35">
      <c r="A14" s="24"/>
      <c r="B14" s="21" t="s">
        <v>124</v>
      </c>
      <c r="C14" s="138"/>
      <c r="K14" t="str">
        <f t="shared" si="0"/>
        <v>No. of presence hours - course mangement (only one course leader per course) ()</v>
      </c>
    </row>
    <row r="15" spans="1:11" x14ac:dyDescent="0.35">
      <c r="A15" s="24"/>
      <c r="B15" s="21" t="s">
        <v>125</v>
      </c>
      <c r="C15" s="138"/>
      <c r="K15" t="str">
        <f t="shared" si="0"/>
        <v>No. of extra hours (eg. Lab-preparations, exam papers, assignments etc.) ()</v>
      </c>
    </row>
    <row r="16" spans="1:11" x14ac:dyDescent="0.35">
      <c r="A16" s="26"/>
      <c r="B16" s="21" t="s">
        <v>12</v>
      </c>
      <c r="C16" s="138"/>
      <c r="K16" t="str">
        <f t="shared" si="0"/>
        <v>Course duration in days ()</v>
      </c>
    </row>
    <row r="17" spans="1:11" x14ac:dyDescent="0.35">
      <c r="A17" s="26"/>
      <c r="B17" s="19" t="s">
        <v>107</v>
      </c>
      <c r="C17" s="139"/>
      <c r="K17" t="str">
        <f t="shared" si="0"/>
        <v>Number of ECTS ()</v>
      </c>
    </row>
    <row r="18" spans="1:11" x14ac:dyDescent="0.35">
      <c r="A18" s="23" t="s">
        <v>76</v>
      </c>
      <c r="B18" s="16" t="s">
        <v>126</v>
      </c>
      <c r="C18" s="16">
        <v>3.5</v>
      </c>
      <c r="K18" t="str">
        <f t="shared" si="0"/>
        <v>Preparation factor per lecture hour (3,5)</v>
      </c>
    </row>
    <row r="19" spans="1:11" x14ac:dyDescent="0.35">
      <c r="A19" s="24"/>
      <c r="B19" s="17" t="s">
        <v>127</v>
      </c>
      <c r="C19" s="17">
        <v>2.5</v>
      </c>
      <c r="K19" t="str">
        <f t="shared" si="0"/>
        <v>Preparation factor per other lecture hour (2,5)</v>
      </c>
    </row>
    <row r="20" spans="1:11" x14ac:dyDescent="0.35">
      <c r="A20" s="25"/>
      <c r="B20" s="18" t="s">
        <v>151</v>
      </c>
      <c r="C20" s="18">
        <v>1</v>
      </c>
      <c r="K20" t="str">
        <f t="shared" si="0"/>
        <v>Preparation factor per management hour (1)</v>
      </c>
    </row>
    <row r="21" spans="1:11" x14ac:dyDescent="0.35">
      <c r="A21" s="16" t="s">
        <v>130</v>
      </c>
      <c r="B21" s="21" t="s">
        <v>128</v>
      </c>
      <c r="C21" s="41">
        <v>1200</v>
      </c>
      <c r="K21" t="str">
        <f t="shared" si="0"/>
        <v>Price per ECTS (1200)</v>
      </c>
    </row>
    <row r="22" spans="1:11" x14ac:dyDescent="0.35">
      <c r="A22" s="17"/>
      <c r="B22" s="21" t="s">
        <v>129</v>
      </c>
      <c r="C22" s="42">
        <v>341.26</v>
      </c>
      <c r="K22" t="str">
        <f t="shared" si="0"/>
        <v>Teaching and course management rate per hour (341,26)</v>
      </c>
    </row>
    <row r="23" spans="1:11" x14ac:dyDescent="0.35">
      <c r="A23" s="17"/>
      <c r="B23" s="21" t="s">
        <v>14</v>
      </c>
      <c r="C23" s="42">
        <v>1308.75</v>
      </c>
      <c r="K23" t="str">
        <f t="shared" si="0"/>
        <v>Price per calendar day Sandbjerg Gods (AU price) (1308,75)</v>
      </c>
    </row>
    <row r="24" spans="1:11" x14ac:dyDescent="0.35">
      <c r="A24" s="17"/>
      <c r="B24" s="21" t="s">
        <v>13</v>
      </c>
      <c r="C24" s="42">
        <v>1308.75</v>
      </c>
      <c r="K24" t="str">
        <f t="shared" si="0"/>
        <v>Price for stay per night per attendee (1308,75)</v>
      </c>
    </row>
    <row r="25" spans="1:11" x14ac:dyDescent="0.35">
      <c r="A25" s="17"/>
      <c r="B25" s="21" t="s">
        <v>68</v>
      </c>
      <c r="C25" s="41">
        <v>1500</v>
      </c>
      <c r="K25" t="str">
        <f t="shared" si="0"/>
        <v>Travel expenses - DK (1500)</v>
      </c>
    </row>
    <row r="26" spans="1:11" x14ac:dyDescent="0.35">
      <c r="A26" s="17"/>
      <c r="B26" s="21" t="s">
        <v>69</v>
      </c>
      <c r="C26" s="41">
        <v>8000</v>
      </c>
      <c r="K26" t="str">
        <f t="shared" si="0"/>
        <v>Travel expenses - EU (8000)</v>
      </c>
    </row>
    <row r="27" spans="1:11" x14ac:dyDescent="0.35">
      <c r="A27" s="18"/>
      <c r="B27" s="22" t="s">
        <v>70</v>
      </c>
      <c r="C27" s="43">
        <v>15000</v>
      </c>
      <c r="K27" t="str">
        <f t="shared" si="0"/>
        <v>Travel expenses - Overseas (15000)</v>
      </c>
    </row>
    <row r="28" spans="1:11" x14ac:dyDescent="0.35">
      <c r="A28" s="16" t="s">
        <v>77</v>
      </c>
      <c r="B28" s="16" t="s">
        <v>97</v>
      </c>
      <c r="C28" s="44">
        <v>400</v>
      </c>
      <c r="K28" t="str">
        <f>A28&amp;" "&amp;B28&amp;" ("&amp;C28&amp;")"</f>
        <v>AUFF contribution Summer (400)</v>
      </c>
    </row>
    <row r="29" spans="1:11" x14ac:dyDescent="0.35">
      <c r="A29" s="18"/>
      <c r="B29" s="21" t="s">
        <v>54</v>
      </c>
      <c r="C29" s="43">
        <v>800</v>
      </c>
      <c r="K29" t="str">
        <f>A28&amp;" "&amp;B29&amp;" ("&amp;C29&amp;")"</f>
        <v>AUFF contribution Winter (800)</v>
      </c>
    </row>
    <row r="30" spans="1:11" x14ac:dyDescent="0.35">
      <c r="A30" s="16" t="s">
        <v>101</v>
      </c>
      <c r="B30" s="20" t="s">
        <v>108</v>
      </c>
      <c r="C30" s="44"/>
      <c r="K30" t="str">
        <f>B30&amp;" ("&amp;C30&amp;")"</f>
        <v>Material costs etc., covered by Department ()</v>
      </c>
    </row>
    <row r="31" spans="1:11" x14ac:dyDescent="0.35">
      <c r="A31" s="18"/>
      <c r="B31" s="22" t="s">
        <v>109</v>
      </c>
      <c r="C31" s="140"/>
      <c r="K31" t="str">
        <f>B31&amp;" ("&amp;C31&amp;")"</f>
        <v>Material costs etc., covered by Graduate School ()</v>
      </c>
    </row>
    <row r="34" spans="1:10" x14ac:dyDescent="0.35">
      <c r="A34" s="46"/>
      <c r="B34" s="49" t="s">
        <v>131</v>
      </c>
      <c r="C34" s="50" t="s">
        <v>64</v>
      </c>
      <c r="D34" s="50" t="s">
        <v>118</v>
      </c>
    </row>
    <row r="35" spans="1:10" x14ac:dyDescent="0.35">
      <c r="A35" s="46" t="s">
        <v>137</v>
      </c>
      <c r="B35" s="141"/>
      <c r="C35" s="142"/>
      <c r="D35" s="142"/>
    </row>
    <row r="36" spans="1:10" x14ac:dyDescent="0.35">
      <c r="A36" s="46" t="s">
        <v>138</v>
      </c>
      <c r="B36" s="141"/>
      <c r="C36" s="142"/>
      <c r="D36" s="142"/>
    </row>
    <row r="37" spans="1:10" x14ac:dyDescent="0.35">
      <c r="A37" s="46" t="s">
        <v>139</v>
      </c>
      <c r="B37" s="141"/>
      <c r="C37" s="142"/>
      <c r="D37" s="142"/>
    </row>
    <row r="38" spans="1:10" hidden="1" x14ac:dyDescent="0.35"/>
    <row r="39" spans="1:10" hidden="1" x14ac:dyDescent="0.35"/>
    <row r="40" spans="1:10" hidden="1" x14ac:dyDescent="0.35"/>
    <row r="41" spans="1:10" hidden="1" x14ac:dyDescent="0.35"/>
    <row r="42" spans="1:10" hidden="1" x14ac:dyDescent="0.35"/>
    <row r="44" spans="1:10" x14ac:dyDescent="0.35">
      <c r="G44" s="157" t="s">
        <v>71</v>
      </c>
      <c r="H44" s="158"/>
      <c r="I44" s="157" t="s">
        <v>87</v>
      </c>
      <c r="J44" s="158"/>
    </row>
    <row r="45" spans="1:10" ht="43.5" x14ac:dyDescent="0.35">
      <c r="C45" t="s">
        <v>83</v>
      </c>
      <c r="D45" s="3" t="s">
        <v>111</v>
      </c>
      <c r="E45" s="3" t="s">
        <v>120</v>
      </c>
      <c r="F45" s="3" t="s">
        <v>106</v>
      </c>
      <c r="G45" s="33" t="s">
        <v>91</v>
      </c>
      <c r="H45" s="33" t="s">
        <v>88</v>
      </c>
      <c r="I45" s="33" t="s">
        <v>90</v>
      </c>
      <c r="J45" s="48" t="s">
        <v>89</v>
      </c>
    </row>
    <row r="46" spans="1:10" x14ac:dyDescent="0.35">
      <c r="A46" s="16" t="s">
        <v>78</v>
      </c>
      <c r="B46" s="16" t="s">
        <v>32</v>
      </c>
      <c r="C46" s="137">
        <v>0</v>
      </c>
      <c r="D46" s="34">
        <f>C16</f>
        <v>0</v>
      </c>
      <c r="E46" s="38" t="s">
        <v>84</v>
      </c>
      <c r="F46" s="34">
        <f>C46*D46</f>
        <v>0</v>
      </c>
      <c r="G46" s="34">
        <v>0</v>
      </c>
      <c r="H46" s="34">
        <f t="shared" ref="H46:H53" si="1">C46-G46</f>
        <v>0</v>
      </c>
      <c r="I46" s="34">
        <v>0</v>
      </c>
      <c r="J46" s="34">
        <f t="shared" ref="J46:J53" si="2">F46-I46</f>
        <v>0</v>
      </c>
    </row>
    <row r="47" spans="1:10" x14ac:dyDescent="0.35">
      <c r="A47" s="17"/>
      <c r="B47" s="17" t="s">
        <v>149</v>
      </c>
      <c r="C47" s="138">
        <v>0</v>
      </c>
      <c r="D47" s="35">
        <f>C16</f>
        <v>0</v>
      </c>
      <c r="E47" s="39" t="s">
        <v>84</v>
      </c>
      <c r="F47" s="35">
        <f>C47*D47</f>
        <v>0</v>
      </c>
      <c r="G47" s="35">
        <v>0</v>
      </c>
      <c r="H47" s="35">
        <f t="shared" si="1"/>
        <v>0</v>
      </c>
      <c r="I47" s="35">
        <v>0</v>
      </c>
      <c r="J47" s="35">
        <f t="shared" si="2"/>
        <v>0</v>
      </c>
    </row>
    <row r="48" spans="1:10" x14ac:dyDescent="0.35">
      <c r="A48" s="18"/>
      <c r="B48" s="18" t="s">
        <v>150</v>
      </c>
      <c r="C48" s="143">
        <v>0</v>
      </c>
      <c r="D48" s="36">
        <f>C16</f>
        <v>0</v>
      </c>
      <c r="E48" s="40" t="s">
        <v>84</v>
      </c>
      <c r="F48" s="36">
        <f>C48*D48</f>
        <v>0</v>
      </c>
      <c r="G48" s="36">
        <v>0</v>
      </c>
      <c r="H48" s="36">
        <f t="shared" si="1"/>
        <v>0</v>
      </c>
      <c r="I48" s="36">
        <v>0</v>
      </c>
      <c r="J48" s="36">
        <f t="shared" si="2"/>
        <v>0</v>
      </c>
    </row>
    <row r="49" spans="1:10" x14ac:dyDescent="0.35">
      <c r="A49" s="16" t="s">
        <v>79</v>
      </c>
      <c r="B49" s="16" t="s">
        <v>7</v>
      </c>
      <c r="C49" s="137">
        <v>1</v>
      </c>
      <c r="D49" s="137">
        <v>0</v>
      </c>
      <c r="E49" s="38" t="s">
        <v>85</v>
      </c>
      <c r="F49" s="34">
        <f>D49</f>
        <v>0</v>
      </c>
      <c r="G49" s="34">
        <v>0</v>
      </c>
      <c r="H49" s="34">
        <f t="shared" si="1"/>
        <v>1</v>
      </c>
      <c r="I49" s="34">
        <v>0</v>
      </c>
      <c r="J49" s="34">
        <f t="shared" si="2"/>
        <v>0</v>
      </c>
    </row>
    <row r="50" spans="1:10" x14ac:dyDescent="0.35">
      <c r="A50" s="17"/>
      <c r="B50" s="17" t="s">
        <v>9</v>
      </c>
      <c r="C50" s="138">
        <v>0</v>
      </c>
      <c r="D50" s="138">
        <v>0</v>
      </c>
      <c r="E50" s="39" t="s">
        <v>85</v>
      </c>
      <c r="F50" s="35">
        <f t="shared" ref="F50:F53" si="3">D50</f>
        <v>0</v>
      </c>
      <c r="G50" s="35">
        <v>0</v>
      </c>
      <c r="H50" s="35">
        <f t="shared" si="1"/>
        <v>0</v>
      </c>
      <c r="I50" s="35">
        <v>0</v>
      </c>
      <c r="J50" s="35">
        <f t="shared" si="2"/>
        <v>0</v>
      </c>
    </row>
    <row r="51" spans="1:10" x14ac:dyDescent="0.35">
      <c r="A51" s="17"/>
      <c r="B51" s="17" t="s">
        <v>10</v>
      </c>
      <c r="C51" s="138">
        <v>0</v>
      </c>
      <c r="D51" s="138">
        <v>0</v>
      </c>
      <c r="E51" s="39" t="s">
        <v>85</v>
      </c>
      <c r="F51" s="35">
        <f t="shared" si="3"/>
        <v>0</v>
      </c>
      <c r="G51" s="144">
        <v>0</v>
      </c>
      <c r="H51" s="35">
        <f t="shared" si="1"/>
        <v>0</v>
      </c>
      <c r="I51" s="144">
        <v>0</v>
      </c>
      <c r="J51" s="35">
        <f t="shared" si="2"/>
        <v>0</v>
      </c>
    </row>
    <row r="52" spans="1:10" x14ac:dyDescent="0.35">
      <c r="A52" s="17"/>
      <c r="B52" s="17" t="s">
        <v>11</v>
      </c>
      <c r="C52" s="138">
        <v>0</v>
      </c>
      <c r="D52" s="138">
        <v>0</v>
      </c>
      <c r="E52" s="39" t="s">
        <v>85</v>
      </c>
      <c r="F52" s="35">
        <f t="shared" si="3"/>
        <v>0</v>
      </c>
      <c r="G52" s="144">
        <v>0</v>
      </c>
      <c r="H52" s="35">
        <f t="shared" si="1"/>
        <v>0</v>
      </c>
      <c r="I52" s="144">
        <v>0</v>
      </c>
      <c r="J52" s="35">
        <f t="shared" si="2"/>
        <v>0</v>
      </c>
    </row>
    <row r="53" spans="1:10" x14ac:dyDescent="0.35">
      <c r="A53" s="18"/>
      <c r="B53" s="18" t="s">
        <v>33</v>
      </c>
      <c r="C53" s="143">
        <v>0</v>
      </c>
      <c r="D53" s="143">
        <v>0</v>
      </c>
      <c r="E53" s="40" t="s">
        <v>85</v>
      </c>
      <c r="F53" s="36">
        <f t="shared" si="3"/>
        <v>0</v>
      </c>
      <c r="G53" s="139">
        <v>0</v>
      </c>
      <c r="H53" s="36">
        <f t="shared" si="1"/>
        <v>0</v>
      </c>
      <c r="I53" s="139">
        <v>0</v>
      </c>
      <c r="J53" s="36">
        <f t="shared" si="2"/>
        <v>0</v>
      </c>
    </row>
    <row r="54" spans="1:10" ht="15" thickBot="1" x14ac:dyDescent="0.4">
      <c r="C54" s="27">
        <f>SUM(C46:C53)</f>
        <v>1</v>
      </c>
      <c r="D54" s="27">
        <f>SUM(D46:D53)</f>
        <v>0</v>
      </c>
      <c r="E54" s="27"/>
      <c r="F54" s="27">
        <f>SUM(F46:F53)</f>
        <v>0</v>
      </c>
      <c r="G54" s="27">
        <f>SUM(G46:G53)</f>
        <v>0</v>
      </c>
      <c r="H54" s="27">
        <f t="shared" ref="H54:J54" si="4">SUM(H46:H53)</f>
        <v>1</v>
      </c>
      <c r="I54" s="27">
        <f t="shared" si="4"/>
        <v>0</v>
      </c>
      <c r="J54" s="27">
        <f t="shared" si="4"/>
        <v>0</v>
      </c>
    </row>
    <row r="55" spans="1:10" ht="15" thickTop="1" x14ac:dyDescent="0.35">
      <c r="B55" s="37" t="str">
        <f>"*Expected to stay through the entire course ("&amp;C16&amp;" days)"</f>
        <v>*Expected to stay through the entire course ( days)</v>
      </c>
    </row>
    <row r="56" spans="1:10" x14ac:dyDescent="0.35">
      <c r="B56" s="37" t="s">
        <v>86</v>
      </c>
    </row>
    <row r="57" spans="1:10" x14ac:dyDescent="0.35">
      <c r="B57" s="37"/>
    </row>
    <row r="58" spans="1:10" x14ac:dyDescent="0.35">
      <c r="B58" s="37"/>
    </row>
    <row r="59" spans="1:10" hidden="1" x14ac:dyDescent="0.35">
      <c r="G59" t="str">
        <f t="shared" ref="G59:J67" si="5">G$45&amp;" ("&amp;G46&amp;")"</f>
        <v>Number of persons covered by Graduate School (0)</v>
      </c>
      <c r="H59" t="str">
        <f t="shared" si="5"/>
        <v>Number of persons covered by Department (0)</v>
      </c>
      <c r="I59" t="str">
        <f t="shared" si="5"/>
        <v>Number of days covered by Graduate School (0)</v>
      </c>
      <c r="J59" t="str">
        <f t="shared" si="5"/>
        <v>Number of days covered by Department (0)</v>
      </c>
    </row>
    <row r="60" spans="1:10" hidden="1" x14ac:dyDescent="0.35">
      <c r="G60" t="str">
        <f t="shared" si="5"/>
        <v>Number of persons covered by Graduate School (0)</v>
      </c>
      <c r="H60" t="str">
        <f t="shared" si="5"/>
        <v>Number of persons covered by Department (0)</v>
      </c>
      <c r="I60" t="str">
        <f t="shared" si="5"/>
        <v>Number of days covered by Graduate School (0)</v>
      </c>
      <c r="J60" t="str">
        <f t="shared" si="5"/>
        <v>Number of days covered by Department (0)</v>
      </c>
    </row>
    <row r="61" spans="1:10" hidden="1" x14ac:dyDescent="0.35">
      <c r="G61" t="str">
        <f t="shared" si="5"/>
        <v>Number of persons covered by Graduate School (0)</v>
      </c>
      <c r="H61" t="str">
        <f t="shared" si="5"/>
        <v>Number of persons covered by Department (0)</v>
      </c>
      <c r="I61" t="str">
        <f t="shared" si="5"/>
        <v>Number of days covered by Graduate School (0)</v>
      </c>
      <c r="J61" t="str">
        <f t="shared" si="5"/>
        <v>Number of days covered by Department (0)</v>
      </c>
    </row>
    <row r="62" spans="1:10" hidden="1" x14ac:dyDescent="0.35">
      <c r="G62" t="str">
        <f t="shared" si="5"/>
        <v>Number of persons covered by Graduate School (0)</v>
      </c>
      <c r="H62" t="str">
        <f t="shared" si="5"/>
        <v>Number of persons covered by Department (1)</v>
      </c>
      <c r="I62" t="str">
        <f t="shared" si="5"/>
        <v>Number of days covered by Graduate School (0)</v>
      </c>
      <c r="J62" t="str">
        <f t="shared" si="5"/>
        <v>Number of days covered by Department (0)</v>
      </c>
    </row>
    <row r="63" spans="1:10" hidden="1" x14ac:dyDescent="0.35">
      <c r="G63" t="str">
        <f t="shared" si="5"/>
        <v>Number of persons covered by Graduate School (0)</v>
      </c>
      <c r="H63" t="str">
        <f t="shared" si="5"/>
        <v>Number of persons covered by Department (0)</v>
      </c>
      <c r="I63" t="str">
        <f t="shared" si="5"/>
        <v>Number of days covered by Graduate School (0)</v>
      </c>
      <c r="J63" t="str">
        <f t="shared" si="5"/>
        <v>Number of days covered by Department (0)</v>
      </c>
    </row>
    <row r="64" spans="1:10" hidden="1" x14ac:dyDescent="0.35">
      <c r="G64" t="str">
        <f t="shared" si="5"/>
        <v>Number of persons covered by Graduate School (0)</v>
      </c>
      <c r="H64" t="str">
        <f t="shared" si="5"/>
        <v>Number of persons covered by Department (0)</v>
      </c>
      <c r="I64" t="str">
        <f t="shared" si="5"/>
        <v>Number of days covered by Graduate School (0)</v>
      </c>
      <c r="J64" t="str">
        <f t="shared" si="5"/>
        <v>Number of days covered by Department (0)</v>
      </c>
    </row>
    <row r="65" spans="7:10" hidden="1" x14ac:dyDescent="0.35">
      <c r="G65" t="str">
        <f t="shared" si="5"/>
        <v>Number of persons covered by Graduate School (0)</v>
      </c>
      <c r="H65" t="str">
        <f t="shared" si="5"/>
        <v>Number of persons covered by Department (0)</v>
      </c>
      <c r="I65" t="str">
        <f t="shared" si="5"/>
        <v>Number of days covered by Graduate School (0)</v>
      </c>
      <c r="J65" t="str">
        <f t="shared" si="5"/>
        <v>Number of days covered by Department (0)</v>
      </c>
    </row>
    <row r="66" spans="7:10" hidden="1" x14ac:dyDescent="0.35">
      <c r="G66" t="str">
        <f t="shared" si="5"/>
        <v>Number of persons covered by Graduate School (0)</v>
      </c>
      <c r="H66" t="str">
        <f t="shared" si="5"/>
        <v>Number of persons covered by Department (0)</v>
      </c>
      <c r="I66" t="str">
        <f t="shared" si="5"/>
        <v>Number of days covered by Graduate School (0)</v>
      </c>
      <c r="J66" t="str">
        <f t="shared" si="5"/>
        <v>Number of days covered by Department (0)</v>
      </c>
    </row>
    <row r="67" spans="7:10" hidden="1" x14ac:dyDescent="0.35">
      <c r="G67" t="str">
        <f t="shared" si="5"/>
        <v>Number of persons covered by Graduate School (0)</v>
      </c>
      <c r="H67" t="str">
        <f t="shared" si="5"/>
        <v>Number of persons covered by Department (1)</v>
      </c>
      <c r="I67" t="str">
        <f t="shared" si="5"/>
        <v>Number of days covered by Graduate School (0)</v>
      </c>
      <c r="J67" t="str">
        <f t="shared" si="5"/>
        <v>Number of days covered by Department (0)</v>
      </c>
    </row>
    <row r="68" spans="7:10" hidden="1" x14ac:dyDescent="0.35"/>
    <row r="69" spans="7:10" hidden="1" x14ac:dyDescent="0.35">
      <c r="G69" t="str">
        <f>H59&amp;" / "&amp;G59</f>
        <v>Number of persons covered by Department (0) / Number of persons covered by Graduate School (0)</v>
      </c>
      <c r="I69" t="str">
        <f>J59&amp;" / "&amp;I59</f>
        <v>Number of days covered by Department (0) / Number of days covered by Graduate School (0)</v>
      </c>
    </row>
    <row r="70" spans="7:10" hidden="1" x14ac:dyDescent="0.35">
      <c r="G70" t="str">
        <f t="shared" ref="G70:G77" si="6">H60&amp;" / "&amp;G60</f>
        <v>Number of persons covered by Department (0) / Number of persons covered by Graduate School (0)</v>
      </c>
      <c r="I70" t="str">
        <f t="shared" ref="I70:I77" si="7">J60&amp;" / "&amp;I60</f>
        <v>Number of days covered by Department (0) / Number of days covered by Graduate School (0)</v>
      </c>
    </row>
    <row r="71" spans="7:10" hidden="1" x14ac:dyDescent="0.35">
      <c r="G71" t="str">
        <f t="shared" si="6"/>
        <v>Number of persons covered by Department (0) / Number of persons covered by Graduate School (0)</v>
      </c>
      <c r="I71" t="str">
        <f t="shared" si="7"/>
        <v>Number of days covered by Department (0) / Number of days covered by Graduate School (0)</v>
      </c>
    </row>
    <row r="72" spans="7:10" hidden="1" x14ac:dyDescent="0.35">
      <c r="G72" t="str">
        <f t="shared" si="6"/>
        <v>Number of persons covered by Department (1) / Number of persons covered by Graduate School (0)</v>
      </c>
      <c r="I72" t="str">
        <f t="shared" si="7"/>
        <v>Number of days covered by Department (0) / Number of days covered by Graduate School (0)</v>
      </c>
    </row>
    <row r="73" spans="7:10" hidden="1" x14ac:dyDescent="0.35">
      <c r="G73" t="str">
        <f t="shared" si="6"/>
        <v>Number of persons covered by Department (0) / Number of persons covered by Graduate School (0)</v>
      </c>
      <c r="I73" t="str">
        <f t="shared" si="7"/>
        <v>Number of days covered by Department (0) / Number of days covered by Graduate School (0)</v>
      </c>
    </row>
    <row r="74" spans="7:10" hidden="1" x14ac:dyDescent="0.35">
      <c r="G74" t="str">
        <f t="shared" si="6"/>
        <v>Number of persons covered by Department (0) / Number of persons covered by Graduate School (0)</v>
      </c>
      <c r="I74" t="str">
        <f t="shared" si="7"/>
        <v>Number of days covered by Department (0) / Number of days covered by Graduate School (0)</v>
      </c>
    </row>
    <row r="75" spans="7:10" hidden="1" x14ac:dyDescent="0.35">
      <c r="G75" t="str">
        <f t="shared" si="6"/>
        <v>Number of persons covered by Department (0) / Number of persons covered by Graduate School (0)</v>
      </c>
      <c r="I75" t="str">
        <f t="shared" si="7"/>
        <v>Number of days covered by Department (0) / Number of days covered by Graduate School (0)</v>
      </c>
    </row>
    <row r="76" spans="7:10" hidden="1" x14ac:dyDescent="0.35">
      <c r="G76" t="str">
        <f t="shared" si="6"/>
        <v>Number of persons covered by Department (0) / Number of persons covered by Graduate School (0)</v>
      </c>
      <c r="I76" t="str">
        <f t="shared" si="7"/>
        <v>Number of days covered by Department (0) / Number of days covered by Graduate School (0)</v>
      </c>
    </row>
    <row r="77" spans="7:10" hidden="1" x14ac:dyDescent="0.35">
      <c r="G77" t="str">
        <f t="shared" si="6"/>
        <v>Number of persons covered by Department (1) / Number of persons covered by Graduate School (0)</v>
      </c>
      <c r="I77" t="str">
        <f t="shared" si="7"/>
        <v>Number of days covered by Department (0) / Number of days covered by Graduate School (0)</v>
      </c>
    </row>
    <row r="78" spans="7:10" hidden="1" x14ac:dyDescent="0.35"/>
    <row r="79" spans="7:10" hidden="1" x14ac:dyDescent="0.35">
      <c r="I79" t="str">
        <f>I$45&amp;" ("&amp;SUM(I46:I48)&amp;")"</f>
        <v>Number of days covered by Graduate School (0)</v>
      </c>
      <c r="J79" t="str">
        <f>J$45&amp;" ("&amp;SUM(J46:J48)&amp;")"</f>
        <v>Number of days covered by Department (0)</v>
      </c>
    </row>
    <row r="80" spans="7:10" hidden="1" x14ac:dyDescent="0.35">
      <c r="I80" t="str">
        <f>J79&amp;" / "&amp;I79</f>
        <v>Number of days covered by Department (0) / Number of days covered by Graduate School (0)</v>
      </c>
    </row>
    <row r="81" spans="2:9" hidden="1" x14ac:dyDescent="0.35">
      <c r="I81" s="31">
        <f>C24-IF(C6="Summer",C28,C29)</f>
        <v>508.75</v>
      </c>
    </row>
    <row r="82" spans="2:9" hidden="1" x14ac:dyDescent="0.35">
      <c r="I82" t="str">
        <f>"Residential costs not covered by AUFF"</f>
        <v>Residential costs not covered by AUFF</v>
      </c>
    </row>
    <row r="83" spans="2:9" hidden="1" x14ac:dyDescent="0.35">
      <c r="I83" t="str">
        <f>I82&amp;" ("&amp;I81&amp;")"</f>
        <v>Residential costs not covered by AUFF (508,75)</v>
      </c>
    </row>
    <row r="92" spans="2:9" x14ac:dyDescent="0.35">
      <c r="B92" s="3"/>
    </row>
    <row r="93" spans="2:9" x14ac:dyDescent="0.35">
      <c r="B93" s="3"/>
    </row>
    <row r="94" spans="2:9" x14ac:dyDescent="0.35">
      <c r="B94" s="3"/>
    </row>
    <row r="102" spans="7:10" x14ac:dyDescent="0.35">
      <c r="G102" s="3"/>
      <c r="H102" s="3"/>
      <c r="I102" s="3"/>
      <c r="J102" s="3"/>
    </row>
    <row r="103" spans="7:10" x14ac:dyDescent="0.35">
      <c r="G103" s="3"/>
      <c r="H103" s="3"/>
      <c r="I103" s="3"/>
      <c r="J103" s="3"/>
    </row>
    <row r="104" spans="7:10" x14ac:dyDescent="0.35">
      <c r="G104" s="3"/>
      <c r="H104" s="3"/>
      <c r="I104" s="3"/>
      <c r="J104" s="3"/>
    </row>
  </sheetData>
  <sheetProtection algorithmName="SHA-512" hashValue="c8fYsX9OZxv1UjhEwYOrNfvRAqZ8fn36wsnFxI71CcNNqQ40yh3bZceg3FNh8qxh9tTcg/+7KpYN/QVVypuksQ==" saltValue="hYQ+BNPdauuA5nIXDgVl7A==" spinCount="100000" sheet="1" objects="1" scenarios="1"/>
  <mergeCells count="3">
    <mergeCell ref="I44:J44"/>
    <mergeCell ref="G44:H44"/>
    <mergeCell ref="A6:A7"/>
  </mergeCells>
  <dataValidations count="1">
    <dataValidation type="list" allowBlank="1" showInputMessage="1" showErrorMessage="1" sqref="C6" xr:uid="{FF23AB53-5EDE-478E-B7FB-5B2C7CBB1BED}">
      <formula1>$B$28:$B$29</formula1>
    </dataValidation>
  </dataValidations>
  <pageMargins left="0.7" right="0.7" top="0.75" bottom="0.75" header="0.3" footer="0.3"/>
  <pageSetup paperSize="9" orientation="portrait" r:id="rId1"/>
  <ignoredErrors>
    <ignoredError sqref="I7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64"/>
  <sheetViews>
    <sheetView topLeftCell="A6" workbookViewId="0">
      <selection activeCell="A24" sqref="A24:B24"/>
    </sheetView>
  </sheetViews>
  <sheetFormatPr defaultRowHeight="14.5" x14ac:dyDescent="0.35"/>
  <cols>
    <col min="1" max="1" width="132.1796875" style="3" customWidth="1"/>
    <col min="2" max="2" width="12" customWidth="1"/>
  </cols>
  <sheetData>
    <row r="1" spans="1:2" ht="21" x14ac:dyDescent="0.35">
      <c r="A1" s="183" t="s">
        <v>15</v>
      </c>
      <c r="B1" s="184"/>
    </row>
    <row r="2" spans="1:2" x14ac:dyDescent="0.35">
      <c r="A2" s="185" t="s">
        <v>16</v>
      </c>
      <c r="B2" s="185"/>
    </row>
    <row r="3" spans="1:2" x14ac:dyDescent="0.35">
      <c r="A3" s="185"/>
      <c r="B3" s="185"/>
    </row>
    <row r="4" spans="1:2" x14ac:dyDescent="0.35">
      <c r="A4" s="186" t="s">
        <v>2</v>
      </c>
      <c r="B4" s="187"/>
    </row>
    <row r="5" spans="1:2" ht="15" customHeight="1" x14ac:dyDescent="0.35">
      <c r="A5" s="169" t="s">
        <v>37</v>
      </c>
      <c r="B5" s="170"/>
    </row>
    <row r="6" spans="1:2" ht="15" customHeight="1" x14ac:dyDescent="0.35">
      <c r="A6" s="169" t="s">
        <v>38</v>
      </c>
      <c r="B6" s="170"/>
    </row>
    <row r="7" spans="1:2" x14ac:dyDescent="0.35">
      <c r="A7" s="169" t="s">
        <v>17</v>
      </c>
      <c r="B7" s="170"/>
    </row>
    <row r="8" spans="1:2" x14ac:dyDescent="0.35">
      <c r="A8" s="169"/>
      <c r="B8" s="170"/>
    </row>
    <row r="9" spans="1:2" x14ac:dyDescent="0.35">
      <c r="A9" s="186" t="s">
        <v>3</v>
      </c>
      <c r="B9" s="187"/>
    </row>
    <row r="10" spans="1:2" x14ac:dyDescent="0.35">
      <c r="A10" s="169" t="s">
        <v>36</v>
      </c>
      <c r="B10" s="170"/>
    </row>
    <row r="11" spans="1:2" x14ac:dyDescent="0.35">
      <c r="A11" s="169" t="s">
        <v>18</v>
      </c>
      <c r="B11" s="170"/>
    </row>
    <row r="12" spans="1:2" x14ac:dyDescent="0.35">
      <c r="A12" s="169"/>
      <c r="B12" s="170"/>
    </row>
    <row r="13" spans="1:2" x14ac:dyDescent="0.35">
      <c r="A13" s="188" t="s">
        <v>57</v>
      </c>
      <c r="B13" s="188"/>
    </row>
    <row r="14" spans="1:2" x14ac:dyDescent="0.35">
      <c r="A14" s="182" t="s">
        <v>58</v>
      </c>
      <c r="B14" s="182"/>
    </row>
    <row r="15" spans="1:2" ht="30.75" customHeight="1" x14ac:dyDescent="0.35">
      <c r="A15" s="180" t="s">
        <v>59</v>
      </c>
      <c r="B15" s="181"/>
    </row>
    <row r="16" spans="1:2" x14ac:dyDescent="0.35">
      <c r="A16" s="182" t="s">
        <v>19</v>
      </c>
      <c r="B16" s="182"/>
    </row>
    <row r="17" spans="1:2" x14ac:dyDescent="0.35">
      <c r="A17" s="169"/>
      <c r="B17" s="170"/>
    </row>
    <row r="18" spans="1:2" x14ac:dyDescent="0.35">
      <c r="A18" s="188" t="s">
        <v>61</v>
      </c>
      <c r="B18" s="188"/>
    </row>
    <row r="19" spans="1:2" ht="30" customHeight="1" x14ac:dyDescent="0.35">
      <c r="A19" s="182" t="s">
        <v>62</v>
      </c>
      <c r="B19" s="182"/>
    </row>
    <row r="20" spans="1:2" x14ac:dyDescent="0.35">
      <c r="A20" s="182" t="s">
        <v>20</v>
      </c>
      <c r="B20" s="182"/>
    </row>
    <row r="21" spans="1:2" x14ac:dyDescent="0.35">
      <c r="A21" s="169" t="s">
        <v>39</v>
      </c>
      <c r="B21" s="170"/>
    </row>
    <row r="22" spans="1:2" x14ac:dyDescent="0.35">
      <c r="A22" s="169"/>
      <c r="B22" s="170"/>
    </row>
    <row r="23" spans="1:2" x14ac:dyDescent="0.35">
      <c r="A23" s="186" t="s">
        <v>40</v>
      </c>
      <c r="B23" s="187"/>
    </row>
    <row r="24" spans="1:2" x14ac:dyDescent="0.35">
      <c r="A24" s="169" t="s">
        <v>21</v>
      </c>
      <c r="B24" s="170"/>
    </row>
    <row r="25" spans="1:2" x14ac:dyDescent="0.35">
      <c r="A25" s="169" t="s">
        <v>41</v>
      </c>
      <c r="B25" s="170"/>
    </row>
    <row r="26" spans="1:2" x14ac:dyDescent="0.35">
      <c r="A26" s="169" t="s">
        <v>19</v>
      </c>
      <c r="B26" s="170"/>
    </row>
    <row r="27" spans="1:2" x14ac:dyDescent="0.35">
      <c r="A27" s="169"/>
      <c r="B27" s="170"/>
    </row>
    <row r="28" spans="1:2" x14ac:dyDescent="0.35">
      <c r="A28" s="169" t="s">
        <v>23</v>
      </c>
      <c r="B28" s="170"/>
    </row>
    <row r="29" spans="1:2" x14ac:dyDescent="0.35">
      <c r="A29" s="186" t="s">
        <v>28</v>
      </c>
      <c r="B29" s="187"/>
    </row>
    <row r="30" spans="1:2" x14ac:dyDescent="0.35">
      <c r="A30" s="7" t="s">
        <v>42</v>
      </c>
      <c r="B30" s="8" t="s">
        <v>207</v>
      </c>
    </row>
    <row r="31" spans="1:2" x14ac:dyDescent="0.35">
      <c r="A31" s="9" t="s">
        <v>43</v>
      </c>
      <c r="B31" s="8" t="s">
        <v>44</v>
      </c>
    </row>
    <row r="32" spans="1:2" x14ac:dyDescent="0.35">
      <c r="A32" s="7" t="s">
        <v>45</v>
      </c>
      <c r="B32" s="8" t="s">
        <v>46</v>
      </c>
    </row>
    <row r="33" spans="1:2" x14ac:dyDescent="0.35">
      <c r="A33" s="169" t="s">
        <v>22</v>
      </c>
      <c r="B33" s="170"/>
    </row>
    <row r="34" spans="1:2" x14ac:dyDescent="0.35">
      <c r="A34" s="169"/>
      <c r="B34" s="170"/>
    </row>
    <row r="35" spans="1:2" x14ac:dyDescent="0.35">
      <c r="A35" s="178" t="s">
        <v>24</v>
      </c>
      <c r="B35" s="179"/>
    </row>
    <row r="36" spans="1:2" ht="43.5" customHeight="1" x14ac:dyDescent="0.35">
      <c r="A36" s="174" t="s">
        <v>47</v>
      </c>
      <c r="B36" s="175"/>
    </row>
    <row r="37" spans="1:2" ht="19.5" customHeight="1" x14ac:dyDescent="0.35">
      <c r="A37" s="11" t="s">
        <v>50</v>
      </c>
      <c r="B37" s="12"/>
    </row>
    <row r="38" spans="1:2" x14ac:dyDescent="0.35">
      <c r="A38" s="169" t="s">
        <v>27</v>
      </c>
      <c r="B38" s="170"/>
    </row>
    <row r="39" spans="1:2" x14ac:dyDescent="0.35">
      <c r="A39" s="167" t="s">
        <v>48</v>
      </c>
      <c r="B39" s="168"/>
    </row>
    <row r="40" spans="1:2" x14ac:dyDescent="0.35">
      <c r="A40" s="169"/>
      <c r="B40" s="170"/>
    </row>
    <row r="41" spans="1:2" ht="16" thickBot="1" x14ac:dyDescent="0.4">
      <c r="A41" s="165" t="s">
        <v>25</v>
      </c>
      <c r="B41" s="166"/>
    </row>
    <row r="42" spans="1:2" x14ac:dyDescent="0.35">
      <c r="A42" s="178" t="s">
        <v>49</v>
      </c>
      <c r="B42" s="179"/>
    </row>
    <row r="43" spans="1:2" ht="30" customHeight="1" x14ac:dyDescent="0.35">
      <c r="A43" s="169" t="s">
        <v>55</v>
      </c>
      <c r="B43" s="170"/>
    </row>
    <row r="44" spans="1:2" s="10" customFormat="1" ht="30" customHeight="1" x14ac:dyDescent="0.35">
      <c r="A44" s="176" t="s">
        <v>35</v>
      </c>
      <c r="B44" s="177"/>
    </row>
    <row r="45" spans="1:2" s="1" customFormat="1" ht="29.15" customHeight="1" x14ac:dyDescent="0.35">
      <c r="A45" s="169" t="s">
        <v>56</v>
      </c>
      <c r="B45" s="170"/>
    </row>
    <row r="46" spans="1:2" s="1" customFormat="1" ht="17.149999999999999" customHeight="1" x14ac:dyDescent="0.35">
      <c r="A46" s="163" t="s">
        <v>0</v>
      </c>
      <c r="B46" s="164"/>
    </row>
    <row r="47" spans="1:2" s="1" customFormat="1" x14ac:dyDescent="0.35">
      <c r="A47" s="161"/>
      <c r="B47" s="162"/>
    </row>
    <row r="48" spans="1:2" x14ac:dyDescent="0.35">
      <c r="A48" s="173" t="s">
        <v>51</v>
      </c>
      <c r="B48" s="173"/>
    </row>
    <row r="49" spans="1:2" x14ac:dyDescent="0.35">
      <c r="A49" s="169" t="s">
        <v>52</v>
      </c>
      <c r="B49" s="169"/>
    </row>
    <row r="50" spans="1:2" x14ac:dyDescent="0.35">
      <c r="A50" s="13"/>
      <c r="B50" s="14"/>
    </row>
    <row r="51" spans="1:2" x14ac:dyDescent="0.35">
      <c r="A51" s="173" t="s">
        <v>26</v>
      </c>
      <c r="B51" s="173"/>
    </row>
    <row r="52" spans="1:2" x14ac:dyDescent="0.35">
      <c r="A52" s="169" t="s">
        <v>34</v>
      </c>
      <c r="B52" s="170"/>
    </row>
    <row r="53" spans="1:2" x14ac:dyDescent="0.35">
      <c r="A53" s="169"/>
      <c r="B53" s="170"/>
    </row>
    <row r="54" spans="1:2" ht="15" thickBot="1" x14ac:dyDescent="0.4">
      <c r="A54" s="171" t="s">
        <v>53</v>
      </c>
      <c r="B54" s="172"/>
    </row>
    <row r="59" spans="1:2" x14ac:dyDescent="0.35">
      <c r="A59" s="6"/>
    </row>
    <row r="60" spans="1:2" x14ac:dyDescent="0.35">
      <c r="A60" s="5"/>
    </row>
    <row r="63" spans="1:2" x14ac:dyDescent="0.35">
      <c r="A63" s="6"/>
    </row>
    <row r="64" spans="1:2" x14ac:dyDescent="0.35">
      <c r="A64" s="5"/>
    </row>
  </sheetData>
  <sheetProtection algorithmName="SHA-512" hashValue="DNYxvbFENkqWK+tg3hN8wDUZP7itrD2dLBjw8WfJv/EFGL+APLoU9/CBOXwrh5TRtmdse8Mo3CdctpTOVtvv0Q==" saltValue="nv9rHHd8AFan/OoaIoDa5w==" spinCount="100000" sheet="1" objects="1" scenarios="1"/>
  <mergeCells count="48">
    <mergeCell ref="A29:B29"/>
    <mergeCell ref="A17:B17"/>
    <mergeCell ref="A26:B26"/>
    <mergeCell ref="A21:B21"/>
    <mergeCell ref="A35:B35"/>
    <mergeCell ref="A34:B34"/>
    <mergeCell ref="A25:B25"/>
    <mergeCell ref="A27:B27"/>
    <mergeCell ref="A28:B28"/>
    <mergeCell ref="A33:B33"/>
    <mergeCell ref="A18:B18"/>
    <mergeCell ref="A23:B23"/>
    <mergeCell ref="A24:B24"/>
    <mergeCell ref="A1:B1"/>
    <mergeCell ref="A2:B3"/>
    <mergeCell ref="A4:B4"/>
    <mergeCell ref="A9:B9"/>
    <mergeCell ref="A13:B13"/>
    <mergeCell ref="A10:B10"/>
    <mergeCell ref="A11:B11"/>
    <mergeCell ref="A5:B5"/>
    <mergeCell ref="A6:B6"/>
    <mergeCell ref="A7:B7"/>
    <mergeCell ref="A8:B8"/>
    <mergeCell ref="A12:B12"/>
    <mergeCell ref="A15:B15"/>
    <mergeCell ref="A14:B14"/>
    <mergeCell ref="A19:B19"/>
    <mergeCell ref="A20:B20"/>
    <mergeCell ref="A22:B22"/>
    <mergeCell ref="A16:B16"/>
    <mergeCell ref="A36:B36"/>
    <mergeCell ref="A38:B38"/>
    <mergeCell ref="A40:B40"/>
    <mergeCell ref="A43:B43"/>
    <mergeCell ref="A44:B44"/>
    <mergeCell ref="A42:B42"/>
    <mergeCell ref="A52:B52"/>
    <mergeCell ref="A53:B53"/>
    <mergeCell ref="A54:B54"/>
    <mergeCell ref="A51:B51"/>
    <mergeCell ref="A48:B48"/>
    <mergeCell ref="A47:B47"/>
    <mergeCell ref="A46:B46"/>
    <mergeCell ref="A41:B41"/>
    <mergeCell ref="A39:B39"/>
    <mergeCell ref="A49:B49"/>
    <mergeCell ref="A45:B45"/>
  </mergeCells>
  <hyperlinks>
    <hyperlink ref="A46" r:id="rId1" xr:uid="{C35C05CA-811C-469C-9154-EC81D22A8F3B}"/>
    <hyperlink ref="A37" r:id="rId2" xr:uid="{BAB2F9E0-9C8A-40CC-8E24-54916D41021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66</vt:i4>
      </vt:variant>
    </vt:vector>
  </HeadingPairs>
  <TitlesOfParts>
    <vt:vector size="69" baseType="lpstr">
      <vt:lpstr>Budget</vt:lpstr>
      <vt:lpstr>Course data</vt:lpstr>
      <vt:lpstr>How to</vt:lpstr>
      <vt:lpstr>Academic_staff__Postdocs__other_students_and_external_No_of_Persons_covered_by_Dep.__residential</vt:lpstr>
      <vt:lpstr>Academic_staff__Postdocs__other_students_and_external_No_of_Persons_covered_by_Dep.__travel</vt:lpstr>
      <vt:lpstr>Academic_staff__Postdocs__other_students_and_external_No_of_Persons_covered_by_GS__residential</vt:lpstr>
      <vt:lpstr>Academic_staff__Postdocs__other_students_and_external_No_of_Persons_covered_by_GS__travel</vt:lpstr>
      <vt:lpstr>All_Persons_covered_by_Dep._residential</vt:lpstr>
      <vt:lpstr>All_Persons_covered_by_Dep._travel</vt:lpstr>
      <vt:lpstr>All_Persons_covered_by_GS_residential</vt:lpstr>
      <vt:lpstr>All_Persons_covered_by_GS_travel</vt:lpstr>
      <vt:lpstr>AUFF_choice</vt:lpstr>
      <vt:lpstr>Course_duration_in_days</vt:lpstr>
      <vt:lpstr>Course_leader_No_of_Persons_covered_by_Dep.__residential</vt:lpstr>
      <vt:lpstr>Course_leader_No_of_Persons_covered_by_Dep.__travel</vt:lpstr>
      <vt:lpstr>Course_leader_No_of_Persons_covered_by_GS__residential</vt:lpstr>
      <vt:lpstr>Course_leader_No_of_Persons_covered_by_GS__travel</vt:lpstr>
      <vt:lpstr>External_PhD_students__Open_Market__No_of_Persons_covered_by_Dep.__residential</vt:lpstr>
      <vt:lpstr>External_PhD_students__Open_Market__No_of_Persons_covered_by_Dep.__travel</vt:lpstr>
      <vt:lpstr>External_PhD_students__Open_Market__No_of_Persons_covered_by_GS__residential</vt:lpstr>
      <vt:lpstr>External_PhD_students__Open_Market__No_of_Persons_covered_by_GS__travel</vt:lpstr>
      <vt:lpstr>External_teachers___DK__No_of_Persons_covered_by_Dep.__residential</vt:lpstr>
      <vt:lpstr>External_teachers___DK__No_of_Persons_covered_by_Dep.__travel</vt:lpstr>
      <vt:lpstr>External_teachers___DK__No_of_Persons_covered_by_GS__residential</vt:lpstr>
      <vt:lpstr>External_teachers___DK__No_of_Persons_covered_by_GS__travel</vt:lpstr>
      <vt:lpstr>External_teachers___EU__No_of_Persons_covered_by_Dep.__residential</vt:lpstr>
      <vt:lpstr>External_teachers___EU__No_of_Persons_covered_by_Dep.__travel</vt:lpstr>
      <vt:lpstr>External_teachers___EU__No_of_Persons_covered_by_GS__residential</vt:lpstr>
      <vt:lpstr>External_teachers___EU__No_of_Persons_covered_by_GS__travel</vt:lpstr>
      <vt:lpstr>External_teachers___Overseas__No_of_Persons_covered_by_Dep.__residential</vt:lpstr>
      <vt:lpstr>External_teachers___Overseas__No_of_Persons_covered_by_Dep.__travel</vt:lpstr>
      <vt:lpstr>External_teachers___Overseas__No_of_Persons_covered_by_GS__residential</vt:lpstr>
      <vt:lpstr>External_teachers___Overseas__No_of_Persons_covered_by_GS__travel</vt:lpstr>
      <vt:lpstr>Extraordinary_cost_1_Department</vt:lpstr>
      <vt:lpstr>Extraordinary_cost_1_GS</vt:lpstr>
      <vt:lpstr>Extraordinary_cost_2_Department</vt:lpstr>
      <vt:lpstr>Extraordinary_cost_2_GS</vt:lpstr>
      <vt:lpstr>Extraordinary_cost_3_Department</vt:lpstr>
      <vt:lpstr>Extraordinary_cost_3_GS</vt:lpstr>
      <vt:lpstr>Health_PhD_students_and_Research_Year_No_of_Persons_covered_by_Dep.__residential</vt:lpstr>
      <vt:lpstr>Health_PhD_students_and_Research_Year_No_of_Persons_covered_by_Dep.__travel</vt:lpstr>
      <vt:lpstr>Health_PhD_students_and_Research_Year_No_of_Persons_covered_by_GS__residential</vt:lpstr>
      <vt:lpstr>Health_PhD_students_and_Research_Year_No_of_Persons_covered_by_GS__travel</vt:lpstr>
      <vt:lpstr>Internal_AU_Teachers_No_of_Persons_covered_by_Dep.__residential</vt:lpstr>
      <vt:lpstr>Internal_AU_Teachers_No_of_Persons_covered_by_Dep.__travel</vt:lpstr>
      <vt:lpstr>Internal_AU_Teachers_No_of_Persons_covered_by_GS__residential</vt:lpstr>
      <vt:lpstr>Internal_AU_Teachers_No_of_Persons_covered_by_GS__travel</vt:lpstr>
      <vt:lpstr>Material_costs_etc.__covered_by_Department</vt:lpstr>
      <vt:lpstr>Material_costs_etc.__covered_by_Graduate_School</vt:lpstr>
      <vt:lpstr>No._of_extra_hours__eg._Lab_preparations__exam_papers__assignments_etc.</vt:lpstr>
      <vt:lpstr>No._of_lecture_hours___external_teachers__not_affiliated_with_AU</vt:lpstr>
      <vt:lpstr>No._of_lecture_hours__AU_staff_only</vt:lpstr>
      <vt:lpstr>No._of_other_class_related_hours____AU_staff_only</vt:lpstr>
      <vt:lpstr>No._of_other_class_related_hours___external_teachers__not_affiliated_with_AU</vt:lpstr>
      <vt:lpstr>No._of_preparation_hours___course_management__only_one_course_leader_per_course</vt:lpstr>
      <vt:lpstr>No._of_presence_hours___course_mangement__only_one_course_leader_per_course</vt:lpstr>
      <vt:lpstr>Number_of_ECTS</vt:lpstr>
      <vt:lpstr>Preparation_factor__per_management_hour</vt:lpstr>
      <vt:lpstr>Preparation_factor_per_lecture_hour</vt:lpstr>
      <vt:lpstr>Preparation_factor_per_other_lecture_hour</vt:lpstr>
      <vt:lpstr>Price_for_stay_per_night_per_attendee</vt:lpstr>
      <vt:lpstr>Price_per_calendar_day_Sandbjerg_Gods__AU_price</vt:lpstr>
      <vt:lpstr>Price_per_ECTS</vt:lpstr>
      <vt:lpstr>Summer_rate</vt:lpstr>
      <vt:lpstr>Teaching_and_course_management_rate_per_hour</vt:lpstr>
      <vt:lpstr>Travel_expenses___DK</vt:lpstr>
      <vt:lpstr>Travel_expenses___EU</vt:lpstr>
      <vt:lpstr>Travel_expenses___Overseas</vt:lpstr>
      <vt:lpstr>Winter_rate</vt:lpstr>
    </vt:vector>
  </TitlesOfParts>
  <Company>Aarhus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Randi Ulrikke Aaberg-Warncke</dc:creator>
  <cp:lastModifiedBy>Lena Melchior</cp:lastModifiedBy>
  <cp:lastPrinted>2024-06-28T08:59:12Z</cp:lastPrinted>
  <dcterms:created xsi:type="dcterms:W3CDTF">2017-07-24T10:20:44Z</dcterms:created>
  <dcterms:modified xsi:type="dcterms:W3CDTF">2024-10-29T11:32:56Z</dcterms:modified>
</cp:coreProperties>
</file>